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15" tabRatio="696" activeTab="0"/>
  </bookViews>
  <sheets>
    <sheet name="전자책 신간목록" sheetId="1" r:id="rId1"/>
  </sheets>
  <externalReferences>
    <externalReference r:id="rId4"/>
  </externalReferences>
  <definedNames>
    <definedName name="_t1">#REF!</definedName>
    <definedName name="_t2">#REF!</definedName>
    <definedName name="book_make_state">#REF!</definedName>
    <definedName name="book_make_state1">#REF!</definedName>
    <definedName name="Excel_BuiltIn__FilterDatabase_1">#REF!</definedName>
    <definedName name="Excel_BuiltIn__FilterDatabase_1_1">#REF!</definedName>
    <definedName name="Excel_BuiltIn__FilterDatabase_1_1_1">#REF!</definedName>
    <definedName name="Excel_BuiltIn__FilterDatabase_1_1_1_1">#REF!</definedName>
    <definedName name="Excel_BuiltIn__FilterDatabase_1_2">#REF!</definedName>
    <definedName name="Excel_BuiltIn__FilterDatabase_2">#REF!</definedName>
    <definedName name="Excel_BuiltIn__FilterDatabase_2_1">#REF!</definedName>
    <definedName name="Excel_BuiltIn__FilterDatabase_2_1_1">#REF!</definedName>
    <definedName name="Excel_BuiltIn__FilterDatabase_2_1_1_1">#REF!</definedName>
    <definedName name="Excel_BuiltIn__FilterDatabase_2_1_1_1_1">#REF!</definedName>
    <definedName name="Excel_BuiltIn__FilterDatabase_2_1_1_1_2">#REF!</definedName>
    <definedName name="Excel_BuiltIn__FilterDatabase_2_1_1_2">#REF!</definedName>
    <definedName name="Excel_BuiltIn__FilterDatabase_2_1_2">#REF!</definedName>
    <definedName name="Excel_BuiltIn__FilterDatabase_2_2">#REF!</definedName>
  </definedNames>
  <calcPr fullCalcOnLoad="1"/>
</workbook>
</file>

<file path=xl/sharedStrings.xml><?xml version="1.0" encoding="utf-8"?>
<sst xmlns="http://schemas.openxmlformats.org/spreadsheetml/2006/main" count="2300" uniqueCount="1051">
  <si>
    <t>No.</t>
  </si>
  <si>
    <t>BookNum</t>
  </si>
  <si>
    <t>도서명</t>
  </si>
  <si>
    <t>출판사</t>
  </si>
  <si>
    <t>저자</t>
  </si>
  <si>
    <t>수상내역</t>
  </si>
  <si>
    <t>전자책 출판일</t>
  </si>
  <si>
    <t>가격(1copy)</t>
  </si>
  <si>
    <t>대분류</t>
  </si>
  <si>
    <t>중분류</t>
  </si>
  <si>
    <t>제작 형태</t>
  </si>
  <si>
    <t/>
  </si>
  <si>
    <t>도서출판 글로세움</t>
  </si>
  <si>
    <t>bpub</t>
  </si>
  <si>
    <t>한국학술정보(주)</t>
  </si>
  <si>
    <t>이담Books</t>
  </si>
  <si>
    <t>bpub,XML</t>
  </si>
  <si>
    <t>도서출판 행복에너지</t>
  </si>
  <si>
    <t>팬덤북스</t>
  </si>
  <si>
    <t>나무생각</t>
  </si>
  <si>
    <t>비전코리아</t>
  </si>
  <si>
    <t>소란</t>
  </si>
  <si>
    <t>bpdf</t>
  </si>
  <si>
    <t>홍익출판사</t>
  </si>
  <si>
    <t>커뮤니케이션북스</t>
  </si>
  <si>
    <t>박문각</t>
  </si>
  <si>
    <t>미다스북스</t>
  </si>
  <si>
    <t>글램북스</t>
  </si>
  <si>
    <t>성안당</t>
  </si>
  <si>
    <t>스타일북스</t>
  </si>
  <si>
    <t>(주)황금부엉이</t>
  </si>
  <si>
    <t>북오션</t>
  </si>
  <si>
    <t>꿈의지도</t>
  </si>
  <si>
    <t>다할미디어</t>
  </si>
  <si>
    <t>휴먼앤북스</t>
  </si>
  <si>
    <t>원앤원스타일</t>
  </si>
  <si>
    <t>니케북스</t>
  </si>
  <si>
    <t>동아일보사</t>
  </si>
  <si>
    <t>라이스메이커</t>
  </si>
  <si>
    <t>시그마북스</t>
  </si>
  <si>
    <t>이숲</t>
  </si>
  <si>
    <t>샘터</t>
  </si>
  <si>
    <t>세종서적</t>
  </si>
  <si>
    <t>이다미디어</t>
  </si>
  <si>
    <t>이상원</t>
  </si>
  <si>
    <t>중앙경제평론사</t>
  </si>
  <si>
    <t>책비</t>
  </si>
  <si>
    <t>북라이프</t>
  </si>
  <si>
    <t>슬로래빗</t>
  </si>
  <si>
    <t>아이프렌드</t>
  </si>
  <si>
    <t>도서출판 미래지식</t>
  </si>
  <si>
    <t>소담출판사</t>
  </si>
  <si>
    <t>국일미디어</t>
  </si>
  <si>
    <t>나무의철학</t>
  </si>
  <si>
    <t>메디치미디어</t>
  </si>
  <si>
    <t>원앤원북스</t>
  </si>
  <si>
    <t>시그마프레스</t>
  </si>
  <si>
    <t>매일경제신문사</t>
  </si>
  <si>
    <t>스타북스</t>
  </si>
  <si>
    <t>애플북스</t>
  </si>
  <si>
    <t>김범준</t>
  </si>
  <si>
    <t>denstory</t>
  </si>
  <si>
    <t>도서출판 타래</t>
  </si>
  <si>
    <t>소울메이트</t>
  </si>
  <si>
    <t>비아북</t>
  </si>
  <si>
    <t>나비의활주로</t>
  </si>
  <si>
    <t>북로그컴퍼니</t>
  </si>
  <si>
    <t>홍익희</t>
  </si>
  <si>
    <t>청조사</t>
  </si>
  <si>
    <t>아인북스</t>
  </si>
  <si>
    <t>* 한국출판문화산업진흥원 우수출판콘텐츠 제작 지원 사업 선정작 (2014)</t>
  </si>
  <si>
    <t>행성:B잎새</t>
  </si>
  <si>
    <t>필로소픽</t>
  </si>
  <si>
    <t>스토리3.0</t>
  </si>
  <si>
    <t>푸른지식</t>
  </si>
  <si>
    <t>마음의숲</t>
  </si>
  <si>
    <t>토트</t>
  </si>
  <si>
    <t>행복한미래</t>
  </si>
  <si>
    <t>건강/스포츠/취미</t>
  </si>
  <si>
    <t>미르북컴퍼니</t>
  </si>
  <si>
    <t>토네이도</t>
  </si>
  <si>
    <t>퍼플카우</t>
  </si>
  <si>
    <t>미래의창</t>
  </si>
  <si>
    <t>세창미디어</t>
  </si>
  <si>
    <t>시대의창</t>
  </si>
  <si>
    <t>청어</t>
  </si>
  <si>
    <t>다반</t>
  </si>
  <si>
    <t>페이퍼로드</t>
  </si>
  <si>
    <t>생각비행</t>
  </si>
  <si>
    <t>매경출판</t>
  </si>
  <si>
    <t>새로운현재</t>
  </si>
  <si>
    <t>이상</t>
  </si>
  <si>
    <t>김동석</t>
  </si>
  <si>
    <t>책읽는수요일</t>
  </si>
  <si>
    <t>다이어트/패션/미용</t>
  </si>
  <si>
    <t>미래를소유한사람들</t>
  </si>
  <si>
    <t>한솜미디어</t>
  </si>
  <si>
    <t>돋을새김</t>
  </si>
  <si>
    <t>취미/스포츠</t>
  </si>
  <si>
    <t>150301020</t>
  </si>
  <si>
    <t>당신은 개를 키우면 안 된다</t>
  </si>
  <si>
    <t>강형욱</t>
  </si>
  <si>
    <t>예조원</t>
  </si>
  <si>
    <t>150602583</t>
  </si>
  <si>
    <t>메이저리그 견문록</t>
  </si>
  <si>
    <t>최영조</t>
  </si>
  <si>
    <t>황금시간</t>
  </si>
  <si>
    <t>150103578</t>
  </si>
  <si>
    <t>파티&amp;파티플래너 (실전편)</t>
  </si>
  <si>
    <t>박영스토리</t>
  </si>
  <si>
    <t>이우용, 이동환, 김성환</t>
  </si>
  <si>
    <t>150601914</t>
  </si>
  <si>
    <t>허구연의 여성을 위한 야구 설명서</t>
  </si>
  <si>
    <t>허구연</t>
  </si>
  <si>
    <t>이민웅</t>
  </si>
  <si>
    <t>경제/경영</t>
  </si>
  <si>
    <t>경영</t>
  </si>
  <si>
    <t>다산북스</t>
  </si>
  <si>
    <t>머니플러스</t>
  </si>
  <si>
    <t>생각정원</t>
  </si>
  <si>
    <t>틔움출판</t>
  </si>
  <si>
    <t>이기형</t>
  </si>
  <si>
    <t>경영학 콘서트</t>
  </si>
  <si>
    <t>150201856</t>
  </si>
  <si>
    <t>비즈니스북스</t>
  </si>
  <si>
    <t>장영재</t>
  </si>
  <si>
    <t>스마트북스</t>
  </si>
  <si>
    <t>김병완</t>
  </si>
  <si>
    <t>이종수</t>
  </si>
  <si>
    <t>행간</t>
  </si>
  <si>
    <t>150700018</t>
  </si>
  <si>
    <t>남다르게 결단하라 - 한비자처럼</t>
  </si>
  <si>
    <t>신동준</t>
  </si>
  <si>
    <t>어문학사</t>
  </si>
  <si>
    <t>* 한국출판문화산업진흥원 청소년권장도서</t>
  </si>
  <si>
    <t>문예출판사</t>
  </si>
  <si>
    <t>김경준</t>
  </si>
  <si>
    <t>150700190</t>
  </si>
  <si>
    <t>따라하지 말고 선점하라</t>
  </si>
  <si>
    <t>다산3.0</t>
  </si>
  <si>
    <t>강훈</t>
  </si>
  <si>
    <t>140404622</t>
  </si>
  <si>
    <t>무역왕 김창호</t>
  </si>
  <si>
    <t>이기찬</t>
  </si>
  <si>
    <t>브렛 킹</t>
  </si>
  <si>
    <t>동양북스</t>
  </si>
  <si>
    <t>조영환</t>
  </si>
  <si>
    <t>150503020</t>
  </si>
  <si>
    <t>세계 시장을 지배하는 작은 기업들은 어떤 생각을 할까</t>
  </si>
  <si>
    <t>안자이 히로유키</t>
  </si>
  <si>
    <t>150700594</t>
  </si>
  <si>
    <t>세계 최고의 리더들은 어떻게 말하고 어떻게 다가가는가</t>
  </si>
  <si>
    <t>예문</t>
  </si>
  <si>
    <t>테리 피어스</t>
  </si>
  <si>
    <t>150303645</t>
  </si>
  <si>
    <t>알리바바 마윈의 12가지 인생강의</t>
  </si>
  <si>
    <t>장옌</t>
  </si>
  <si>
    <t>이레미디어</t>
  </si>
  <si>
    <t>141100592</t>
  </si>
  <si>
    <t>장사를 했으면 이익을 내라</t>
  </si>
  <si>
    <t>손봉석</t>
  </si>
  <si>
    <t>이상준</t>
  </si>
  <si>
    <t>141204168</t>
  </si>
  <si>
    <t>청년장사꾼</t>
  </si>
  <si>
    <t>김윤규, 청년장사꾼</t>
  </si>
  <si>
    <t>150700019</t>
  </si>
  <si>
    <t>탁월한 사람을 모방하라 - 마키아벨리처럼</t>
  </si>
  <si>
    <t>박태현</t>
  </si>
  <si>
    <t xml:space="preserve">ㆍ주요 일간지 북섹션 추천도서 _ 1월 1주 주요일간지 소개도서 </t>
  </si>
  <si>
    <t>150701197</t>
  </si>
  <si>
    <t>프로비스</t>
  </si>
  <si>
    <t>김지현</t>
  </si>
  <si>
    <t>새로운제안</t>
  </si>
  <si>
    <t>박영규</t>
  </si>
  <si>
    <t>김민주</t>
  </si>
  <si>
    <t>말글빛냄</t>
  </si>
  <si>
    <t>아이앤유(INU)</t>
  </si>
  <si>
    <t>150604499</t>
  </si>
  <si>
    <t>IT 보안의 정석</t>
  </si>
  <si>
    <t>박지훈, 펜타시큐리티</t>
  </si>
  <si>
    <t>경제</t>
  </si>
  <si>
    <t>책보세</t>
  </si>
  <si>
    <t>생각연구소</t>
  </si>
  <si>
    <t>최진기</t>
  </si>
  <si>
    <t>150604820</t>
  </si>
  <si>
    <t>고등어와 주식, 그리고 보이지 않는 손</t>
  </si>
  <si>
    <t>권오상</t>
  </si>
  <si>
    <t>140304325</t>
  </si>
  <si>
    <t>기계와의 경쟁</t>
  </si>
  <si>
    <t>에릭 브린욜프슨, 앤드루 매카피</t>
  </si>
  <si>
    <t>150400038</t>
  </si>
  <si>
    <t>기업 사회공헌활동, CSR의 이해</t>
  </si>
  <si>
    <t>배지양</t>
  </si>
  <si>
    <t>생각과사람들</t>
  </si>
  <si>
    <t>커넥팅 랩</t>
  </si>
  <si>
    <t>141102034</t>
  </si>
  <si>
    <t>모바일트렌드 2015</t>
  </si>
  <si>
    <t>140302163</t>
  </si>
  <si>
    <t>벌거벗은 통계학</t>
  </si>
  <si>
    <t>찰스 윌런</t>
  </si>
  <si>
    <t>사이</t>
  </si>
  <si>
    <t>유시민</t>
  </si>
  <si>
    <t>150400996</t>
  </si>
  <si>
    <t>불황의 경제학</t>
  </si>
  <si>
    <t>폴 크루그먼</t>
  </si>
  <si>
    <t>* 한국출판문화산업진흥원 이달의읽을만한책 (2009.07)* 한국출판문화산업진흥원 대학신입생추천도서 (2010)</t>
  </si>
  <si>
    <t>140902213</t>
  </si>
  <si>
    <t>서울 평양 메가시티</t>
  </si>
  <si>
    <t>민경태</t>
  </si>
  <si>
    <t>150400405</t>
  </si>
  <si>
    <t>설문조사</t>
  </si>
  <si>
    <t>김경호</t>
  </si>
  <si>
    <t>141100588</t>
  </si>
  <si>
    <t>세계가 일본된다</t>
  </si>
  <si>
    <t>홍성국</t>
  </si>
  <si>
    <t>150400509</t>
  </si>
  <si>
    <t>세상에서 가장 쉬운 회계학</t>
  </si>
  <si>
    <t>구보 유키야</t>
  </si>
  <si>
    <t>150800119</t>
  </si>
  <si>
    <t>어떻게 돌파할 것인가</t>
  </si>
  <si>
    <t>김현철</t>
  </si>
  <si>
    <t>150201127</t>
  </si>
  <si>
    <t>요우커 천만시대, 당신은 무엇을 보았는가</t>
  </si>
  <si>
    <t>전종규, 김보람</t>
  </si>
  <si>
    <t>140302182</t>
  </si>
  <si>
    <t>일의 미래</t>
  </si>
  <si>
    <t>린다 그래튼</t>
  </si>
  <si>
    <t>우물이있는집</t>
  </si>
  <si>
    <t>150500218</t>
  </si>
  <si>
    <t>잘되는 회사, 평범한 회사, 곧 망할 회사</t>
  </si>
  <si>
    <t>이성용</t>
  </si>
  <si>
    <t>141102453</t>
  </si>
  <si>
    <t>트렌드코리아 2015</t>
  </si>
  <si>
    <t>김난도, 전미영, 이향은, 이준영, 김서영, 최지혜</t>
  </si>
  <si>
    <t>150602519</t>
  </si>
  <si>
    <t>핀테크 전쟁 - 새로운 돈의 시대가 온다</t>
  </si>
  <si>
    <t>잭 슈웨거</t>
  </si>
  <si>
    <t>마케팅/세일즈</t>
  </si>
  <si>
    <t>150501948</t>
  </si>
  <si>
    <t>고일석의 마케팅 글쓰기</t>
  </si>
  <si>
    <t>고일석</t>
  </si>
  <si>
    <t>150703175</t>
  </si>
  <si>
    <t>기획서 마스터 - 상대의 마음을 훔쳐라!</t>
  </si>
  <si>
    <t>윤영돈</t>
  </si>
  <si>
    <t>권경민</t>
  </si>
  <si>
    <t>150504440</t>
  </si>
  <si>
    <t>멍청한 소비자들</t>
  </si>
  <si>
    <t>범상규</t>
  </si>
  <si>
    <t>150300001</t>
  </si>
  <si>
    <t>모바일 SNS 마케팅</t>
  </si>
  <si>
    <t>경호빈</t>
  </si>
  <si>
    <t>140707119</t>
  </si>
  <si>
    <t>블로그 투잡 됩니다</t>
  </si>
  <si>
    <t>박세인</t>
  </si>
  <si>
    <t>150600235</t>
  </si>
  <si>
    <t>이제는 간호마케팅의 시대 - 병원을 살리는 간호서비스</t>
  </si>
  <si>
    <t>박주희, 오미정, 장신옥</t>
  </si>
  <si>
    <t>신동일</t>
  </si>
  <si>
    <t>150700590</t>
  </si>
  <si>
    <t>팔리는 상품 끌리는 브랜드</t>
  </si>
  <si>
    <t>김동헌</t>
  </si>
  <si>
    <t>150503672</t>
  </si>
  <si>
    <t>필립 코틀러의 마케팅 모험</t>
  </si>
  <si>
    <t>필립 코틀러</t>
  </si>
  <si>
    <t>재테크/투자</t>
  </si>
  <si>
    <t>150402390</t>
  </si>
  <si>
    <t>10억 연봉에 도전하는 세일즈맨이 되다</t>
  </si>
  <si>
    <t>정원옥</t>
  </si>
  <si>
    <t>140604314</t>
  </si>
  <si>
    <t>거래량으로 투자하라</t>
  </si>
  <si>
    <t>버프 도르마이어</t>
  </si>
  <si>
    <t>150700994</t>
  </si>
  <si>
    <t>경매공부의 바다에 빠져라</t>
  </si>
  <si>
    <t>김재범</t>
  </si>
  <si>
    <t>150700999</t>
  </si>
  <si>
    <t>부동산 권리분석의 바다에 빠져라</t>
  </si>
  <si>
    <t>150502299</t>
  </si>
  <si>
    <t>부자언니 부자특강</t>
  </si>
  <si>
    <t>유수진</t>
  </si>
  <si>
    <t>150600001</t>
  </si>
  <si>
    <t>부자의 선택</t>
  </si>
  <si>
    <t>이수광</t>
  </si>
  <si>
    <t>정영재</t>
  </si>
  <si>
    <t>150201729</t>
  </si>
  <si>
    <t>스마트한 월급 관리의 법칙</t>
  </si>
  <si>
    <t>김경필</t>
  </si>
  <si>
    <t>140604316</t>
  </si>
  <si>
    <t>시장의 마법사들</t>
  </si>
  <si>
    <t>150302779</t>
  </si>
  <si>
    <t>아파트, 아는 만큼 내 집 된다</t>
  </si>
  <si>
    <t>최성규</t>
  </si>
  <si>
    <t>정은길</t>
  </si>
  <si>
    <t>150802708</t>
  </si>
  <si>
    <t>워런 버핏과의 점심식사, 가치투자자로 거듭나다</t>
  </si>
  <si>
    <t>가이 스파이어</t>
  </si>
  <si>
    <t>김수영</t>
  </si>
  <si>
    <t>141100411</t>
  </si>
  <si>
    <t>월세 300만원 받는 월급쟁이 부동산 부자들</t>
  </si>
  <si>
    <t>황준석</t>
  </si>
  <si>
    <t>150600261</t>
  </si>
  <si>
    <t>은퇴달력</t>
  </si>
  <si>
    <t>유지송</t>
  </si>
  <si>
    <t>150701826</t>
  </si>
  <si>
    <t>저축의 신</t>
  </si>
  <si>
    <t>하마구치 가즈야</t>
  </si>
  <si>
    <t>150603209</t>
  </si>
  <si>
    <t>주식에 장기투자하라</t>
  </si>
  <si>
    <t>제러미 시겔</t>
  </si>
  <si>
    <t>150302415</t>
  </si>
  <si>
    <t>중국주식, 저평가된 강한 기업에 투자하라</t>
  </si>
  <si>
    <t>노진섭</t>
  </si>
  <si>
    <t>150201855</t>
  </si>
  <si>
    <t>한국의 월세 부자들</t>
  </si>
  <si>
    <t>140100018</t>
  </si>
  <si>
    <t>후천적 부자</t>
  </si>
  <si>
    <t>이재범</t>
  </si>
  <si>
    <t>놀</t>
  </si>
  <si>
    <t>이선구</t>
  </si>
  <si>
    <t>히어로</t>
  </si>
  <si>
    <t>황소북스</t>
  </si>
  <si>
    <t>톰 에겔란</t>
  </si>
  <si>
    <t>140200022</t>
  </si>
  <si>
    <t>[김지원 소설 선집 1] 폭설 외</t>
  </si>
  <si>
    <t>작가정신</t>
  </si>
  <si>
    <t>김지원</t>
  </si>
  <si>
    <t>문학</t>
  </si>
  <si>
    <t>국내소설</t>
  </si>
  <si>
    <t>140200023</t>
  </si>
  <si>
    <t>[김지원 소설 선집 2] 바닷가의 피크닉 외</t>
  </si>
  <si>
    <t>140200024</t>
  </si>
  <si>
    <t>[김지원 소설 선집 3] 물이 물속으로 흐르듯</t>
  </si>
  <si>
    <t>안도현</t>
  </si>
  <si>
    <t>다산책방</t>
  </si>
  <si>
    <t>문학세계</t>
  </si>
  <si>
    <t>정영진</t>
  </si>
  <si>
    <t>150303635</t>
  </si>
  <si>
    <t>경제대왕 숙종 (상)</t>
  </si>
  <si>
    <t>정기인</t>
  </si>
  <si>
    <t>150303636</t>
  </si>
  <si>
    <t>경제대왕 숙종 (하)</t>
  </si>
  <si>
    <t>141204169</t>
  </si>
  <si>
    <t>국화꽃 향기</t>
  </si>
  <si>
    <t>김하인</t>
  </si>
  <si>
    <t>붉은숲</t>
  </si>
  <si>
    <t>강지호</t>
  </si>
  <si>
    <t>고정욱</t>
  </si>
  <si>
    <t>140600685</t>
  </si>
  <si>
    <t>까칠한 재석이가 열받았다</t>
  </si>
  <si>
    <t>141008009</t>
  </si>
  <si>
    <t>나의 사랑 나의 신부</t>
  </si>
  <si>
    <t>이명세</t>
  </si>
  <si>
    <t>안성재</t>
  </si>
  <si>
    <t>권비영</t>
  </si>
  <si>
    <t>140306553</t>
  </si>
  <si>
    <t>멸종 직전의 우리</t>
  </si>
  <si>
    <t>김나정</t>
  </si>
  <si>
    <t>황지원</t>
  </si>
  <si>
    <t>140230577</t>
  </si>
  <si>
    <t>비플랫 버스킹</t>
  </si>
  <si>
    <t>인영훈(다루별)</t>
  </si>
  <si>
    <t>150200003</t>
  </si>
  <si>
    <t>상의원 - 영화 원작 소설</t>
  </si>
  <si>
    <t>남도현</t>
  </si>
  <si>
    <t>황경신</t>
  </si>
  <si>
    <t>140600686</t>
  </si>
  <si>
    <t>예테보리 쌍쌍바</t>
  </si>
  <si>
    <t>박상</t>
  </si>
  <si>
    <t>140402882</t>
  </si>
  <si>
    <t>욕망을 팝니다</t>
  </si>
  <si>
    <t>정기범</t>
  </si>
  <si>
    <t>140306556</t>
  </si>
  <si>
    <t>은주 - 진주를 품은 여자</t>
  </si>
  <si>
    <t xml:space="preserve">ㆍ주요 일간지 북섹션 추천도서 _ 3월 4주 주요일간지 소개도서 </t>
  </si>
  <si>
    <t>140800638</t>
  </si>
  <si>
    <t>저격</t>
  </si>
  <si>
    <t>150504502</t>
  </si>
  <si>
    <t>조우</t>
  </si>
  <si>
    <t>150700974</t>
  </si>
  <si>
    <t>하버드와 서울대</t>
  </si>
  <si>
    <t>슈테판 츠바이크</t>
  </si>
  <si>
    <t>이관우</t>
  </si>
  <si>
    <t>최복현</t>
  </si>
  <si>
    <t>다연</t>
  </si>
  <si>
    <t>에세이/산문</t>
  </si>
  <si>
    <t>150101132</t>
  </si>
  <si>
    <t>60초</t>
  </si>
  <si>
    <t>이홍렬</t>
  </si>
  <si>
    <t>141101231</t>
  </si>
  <si>
    <t>가문비나무의 노래</t>
  </si>
  <si>
    <t>마틴 슐레스케</t>
  </si>
  <si>
    <t>150203690</t>
  </si>
  <si>
    <t>공단동 111번지</t>
  </si>
  <si>
    <t>이기종</t>
  </si>
  <si>
    <t>이우상</t>
  </si>
  <si>
    <t>140403751</t>
  </si>
  <si>
    <t>그가 그립다</t>
  </si>
  <si>
    <t>생각의길</t>
  </si>
  <si>
    <t>유시민, 조국, 정여울 외</t>
  </si>
  <si>
    <t>140801259</t>
  </si>
  <si>
    <t>그래도 인생은 살아볼 만한 것</t>
  </si>
  <si>
    <t>사와토 카즈오</t>
  </si>
  <si>
    <t>150701420</t>
  </si>
  <si>
    <t>그토록 붉은 사랑</t>
  </si>
  <si>
    <t>림태주</t>
  </si>
  <si>
    <t>라이프맵</t>
  </si>
  <si>
    <t>150804105</t>
  </si>
  <si>
    <t>나는 더 이상 여행을 미루지 않기로 했다</t>
  </si>
  <si>
    <t>140402322</t>
  </si>
  <si>
    <t>나는 아주, 예쁘게 웃었다</t>
  </si>
  <si>
    <t>봉현</t>
  </si>
  <si>
    <t>140502945</t>
  </si>
  <si>
    <t>나는 아직도 금메달을 꿈꾼다</t>
  </si>
  <si>
    <t>이규혁</t>
  </si>
  <si>
    <t>150401606</t>
  </si>
  <si>
    <t>나는 토끼처럼 귀를 기울이고 당신을 들었다</t>
  </si>
  <si>
    <t>별글</t>
  </si>
  <si>
    <t>김세중</t>
  </si>
  <si>
    <t>반니</t>
  </si>
  <si>
    <t>140302514</t>
  </si>
  <si>
    <t>도중하차</t>
  </si>
  <si>
    <t>기타무라 모리</t>
  </si>
  <si>
    <t>150601650</t>
  </si>
  <si>
    <t>미안해, 엄마 아빠도 몰랐어</t>
  </si>
  <si>
    <t>엄도경</t>
  </si>
  <si>
    <t>141201575</t>
  </si>
  <si>
    <t>미워했다면… 사랑한 것이다</t>
  </si>
  <si>
    <t>이장수</t>
  </si>
  <si>
    <t>150404422</t>
  </si>
  <si>
    <t>반짝반짝 나의 서른</t>
  </si>
  <si>
    <t>조선진</t>
  </si>
  <si>
    <t>140601543</t>
  </si>
  <si>
    <t>백석 평전</t>
  </si>
  <si>
    <t>150200398</t>
  </si>
  <si>
    <t>스토리 플러스</t>
  </si>
  <si>
    <t>어떻게 살 것인가</t>
  </si>
  <si>
    <t>141204085</t>
  </si>
  <si>
    <t>어떻게 지내니? - 우리네 어머니 그 삶을 말하다</t>
  </si>
  <si>
    <t>140404132</t>
  </si>
  <si>
    <t>엄마, 결국은 해피엔딩이야!</t>
  </si>
  <si>
    <t>태원준</t>
  </si>
  <si>
    <t>마이클 뉴턴</t>
  </si>
  <si>
    <t>140902028</t>
  </si>
  <si>
    <t>영혼들의 여행</t>
  </si>
  <si>
    <t>150702761</t>
  </si>
  <si>
    <t>예스, 셰프</t>
  </si>
  <si>
    <t>마르쿠스 사무엘손, 베로니카 체임버스</t>
  </si>
  <si>
    <t>이기주</t>
  </si>
  <si>
    <t>140218373</t>
  </si>
  <si>
    <t>울화통 캠프</t>
  </si>
  <si>
    <t>보관</t>
  </si>
  <si>
    <t xml:space="preserve">ㆍ주요 일간지 북섹션 추천도서 _ 1월 3주 주요일간지 소개도서 </t>
  </si>
  <si>
    <t>140305018</t>
  </si>
  <si>
    <t>인생을 바르게 보는 법 놓아주는 법 내려놓는 법</t>
  </si>
  <si>
    <t>쑤쑤</t>
  </si>
  <si>
    <t>150701942</t>
  </si>
  <si>
    <t>죽거나 아니면 더 멋지게 살기</t>
  </si>
  <si>
    <t>김상렬</t>
  </si>
  <si>
    <t>150101131</t>
  </si>
  <si>
    <t>청춘은 찌글찌글한 축제다</t>
  </si>
  <si>
    <t>인재진</t>
  </si>
  <si>
    <t>150102672</t>
  </si>
  <si>
    <t>청춘을 달리다</t>
  </si>
  <si>
    <t>배순탁</t>
  </si>
  <si>
    <t>150601894</t>
  </si>
  <si>
    <t>I Don't Know - 참을 수 없는 거짓말의 유혹</t>
  </si>
  <si>
    <t>리아 헤이거 코헨</t>
  </si>
  <si>
    <t>150604604</t>
  </si>
  <si>
    <t>S 에스</t>
  </si>
  <si>
    <t>강원구</t>
  </si>
  <si>
    <t>다산초당</t>
  </si>
  <si>
    <t>해외소설</t>
  </si>
  <si>
    <t>141101610</t>
  </si>
  <si>
    <t>개를 훔치는 완벽한 방법 (개정판)</t>
  </si>
  <si>
    <t>바바라 오코너</t>
  </si>
  <si>
    <t>140903687</t>
  </si>
  <si>
    <t>노스트라다무스의 암호 1</t>
  </si>
  <si>
    <t>140903688</t>
  </si>
  <si>
    <t>노스트라다무스의 암호 2</t>
  </si>
  <si>
    <t>140404334</t>
  </si>
  <si>
    <t>사형집행인의 딸</t>
  </si>
  <si>
    <t>올리퍼 푀치</t>
  </si>
  <si>
    <t>140700009</t>
  </si>
  <si>
    <t>사형집행인의 딸 2 : 검은 수도사</t>
  </si>
  <si>
    <t>뉴욕타임즈, 독일 아마존 베스트셀러미국 아마존 밀리언셀러교보문고 SAM, 리디북스 베스트셀러2014년 호머문학상 수상작</t>
  </si>
  <si>
    <t>141202940</t>
  </si>
  <si>
    <t>사형집행인의 딸 3 : 거지왕</t>
  </si>
  <si>
    <t>어빈 D. 얄롬</t>
  </si>
  <si>
    <t>150502582</t>
  </si>
  <si>
    <t>오베라는 남자</t>
  </si>
  <si>
    <t>프레드릭 배크만</t>
  </si>
  <si>
    <t>150600324</t>
  </si>
  <si>
    <t>원데이 (One Day)</t>
  </si>
  <si>
    <t>호메로스</t>
  </si>
  <si>
    <t>데이비드 니콜스</t>
  </si>
  <si>
    <t>140404337</t>
  </si>
  <si>
    <t>집으로 가는 먼 길</t>
  </si>
  <si>
    <t>캐런 매퀘스천</t>
  </si>
  <si>
    <t>* 아마존 전자책 킨들 베스트셀러* 뉴욕타임즈 베스트셀러* 전미 베스트셀러* USA 투데이 베스트셀러</t>
  </si>
  <si>
    <t>140228030</t>
  </si>
  <si>
    <t>클레오파트라의 딸 1</t>
  </si>
  <si>
    <t>프랑수아즈 샹데르나고르</t>
  </si>
  <si>
    <t>140900424</t>
  </si>
  <si>
    <t>클레오파트라의 딸 2 - 로마의 여인들</t>
  </si>
  <si>
    <t>사회</t>
  </si>
  <si>
    <t>교육학</t>
  </si>
  <si>
    <t>141003413</t>
  </si>
  <si>
    <t>교육과정 콘서트</t>
  </si>
  <si>
    <t>이경원</t>
  </si>
  <si>
    <t>정의석</t>
  </si>
  <si>
    <t>140902025</t>
  </si>
  <si>
    <t>핀란드 교실혁명</t>
  </si>
  <si>
    <t>후쿠타 세이지</t>
  </si>
  <si>
    <t>140902026</t>
  </si>
  <si>
    <t>핀란드 부모혁명</t>
  </si>
  <si>
    <t>박재원, 구해진</t>
  </si>
  <si>
    <t>ㆍ문화체육관광부선정 우수 교양도서</t>
  </si>
  <si>
    <t>이민영</t>
  </si>
  <si>
    <t>김영헌</t>
  </si>
  <si>
    <t>사회학</t>
  </si>
  <si>
    <t>141104216</t>
  </si>
  <si>
    <t>결정장애 세대</t>
  </si>
  <si>
    <t>올리버 예게스</t>
  </si>
  <si>
    <t>미지북스</t>
  </si>
  <si>
    <t>140803303</t>
  </si>
  <si>
    <t>싱가포르에 길을 묻다</t>
  </si>
  <si>
    <t>강승문</t>
  </si>
  <si>
    <t>150502579</t>
  </si>
  <si>
    <t>알고나 까자</t>
  </si>
  <si>
    <t>141003585</t>
  </si>
  <si>
    <t>종자, 세계를 지배하다 - 종자는 누가 소유하는가</t>
  </si>
  <si>
    <t>KBS 스페셜 &lt;종자, 세계를 지배하다&gt; 제작팀</t>
  </si>
  <si>
    <t>141003396</t>
  </si>
  <si>
    <t>한국의 연쇄 살인범 X파일</t>
  </si>
  <si>
    <t>양원보</t>
  </si>
  <si>
    <t>150201854</t>
  </si>
  <si>
    <t>한국의 CSI</t>
  </si>
  <si>
    <t>표창원, 유제설</t>
  </si>
  <si>
    <t>150601896</t>
  </si>
  <si>
    <t>훼손된 세상</t>
  </si>
  <si>
    <t>롭 헹거벨트</t>
  </si>
  <si>
    <t>* 한국출판문화산업진흥원 이달의읽을만한책 (2013.10)</t>
  </si>
  <si>
    <t>정치/외교</t>
  </si>
  <si>
    <t>김상웅</t>
  </si>
  <si>
    <t>140203615</t>
  </si>
  <si>
    <t>왜 세계화가 문제일까?</t>
  </si>
  <si>
    <t>게르트 슈나이더</t>
  </si>
  <si>
    <t>여행</t>
  </si>
  <si>
    <t>국내여행</t>
  </si>
  <si>
    <t>150704237</t>
  </si>
  <si>
    <t>맛있는 한 끼</t>
  </si>
  <si>
    <t>주영욱</t>
  </si>
  <si>
    <t>131201978</t>
  </si>
  <si>
    <t>반나절 주말여행</t>
  </si>
  <si>
    <t>꼰띠고</t>
  </si>
  <si>
    <t>150400651</t>
  </si>
  <si>
    <t>여행의 로망, 캠핑카 스토리</t>
  </si>
  <si>
    <t>임운석</t>
  </si>
  <si>
    <t>131201979</t>
  </si>
  <si>
    <t>제주 게스트하우스 200</t>
  </si>
  <si>
    <t>신영철</t>
  </si>
  <si>
    <t>여행에세이</t>
  </si>
  <si>
    <t>정여울</t>
  </si>
  <si>
    <t>140228694</t>
  </si>
  <si>
    <t>내가 사랑한 유럽 TOP10</t>
  </si>
  <si>
    <t>140706729</t>
  </si>
  <si>
    <t>당신에게, 몽골</t>
  </si>
  <si>
    <t>이시백, 이한구</t>
  </si>
  <si>
    <t>서양수, 정준오</t>
  </si>
  <si>
    <t>150500220</t>
  </si>
  <si>
    <t>매혹의 러시아로 떠난 네 남자의 트래블로그, 러시아 여행자 클럽</t>
  </si>
  <si>
    <t>허니와이즈</t>
  </si>
  <si>
    <t>150400636</t>
  </si>
  <si>
    <t>엄마는 산티아고</t>
  </si>
  <si>
    <t>원대한</t>
  </si>
  <si>
    <t>150704200</t>
  </si>
  <si>
    <t>투덜투덜 뉴욕, 뚜벅뚜벅 뉴욕</t>
  </si>
  <si>
    <t>박원영</t>
  </si>
  <si>
    <t>여행회화</t>
  </si>
  <si>
    <t>140700916</t>
  </si>
  <si>
    <t>이랏샤이마세 - 일본 워킹홀리데이, 유학생들을 위한 초보 알바 일본어</t>
  </si>
  <si>
    <t>양춘미</t>
  </si>
  <si>
    <t>이민/유학</t>
  </si>
  <si>
    <t>150701205</t>
  </si>
  <si>
    <t>북유럽 라이프</t>
  </si>
  <si>
    <t>루크, 안젤라</t>
  </si>
  <si>
    <t>테마여행</t>
  </si>
  <si>
    <t>141100244</t>
  </si>
  <si>
    <t>오늘을 즐기는 당신을 위하여 - 맥주소담</t>
  </si>
  <si>
    <t>김산환, 이재혁</t>
  </si>
  <si>
    <t>해외여행</t>
  </si>
  <si>
    <t>150502595</t>
  </si>
  <si>
    <t>미운 오리, 라틴아메리카를 날다</t>
  </si>
  <si>
    <t>송유나</t>
  </si>
  <si>
    <t>141100197</t>
  </si>
  <si>
    <t>밴쿠버에서 퀘벡까지 인문여행서, 캐나다에 말걸기</t>
  </si>
  <si>
    <t>최혜자</t>
  </si>
  <si>
    <t>150401605</t>
  </si>
  <si>
    <t>비밀의 라오스</t>
  </si>
  <si>
    <t>한명규</t>
  </si>
  <si>
    <t>150701794</t>
  </si>
  <si>
    <t>세상의 모든 고독 아이슬란드</t>
  </si>
  <si>
    <t>이준오</t>
  </si>
  <si>
    <t>150301098</t>
  </si>
  <si>
    <t>싱가포르 홀리데이</t>
  </si>
  <si>
    <t>이동미, 김현주</t>
  </si>
  <si>
    <t>인페인터글로벌</t>
  </si>
  <si>
    <t>150301096</t>
  </si>
  <si>
    <t>오키나와 홀리데이</t>
  </si>
  <si>
    <t>140404072</t>
  </si>
  <si>
    <t>처음 상하이에 가는 사람이 가장 알고 싶은 것들</t>
  </si>
  <si>
    <t>하경아</t>
  </si>
  <si>
    <t>141204023</t>
  </si>
  <si>
    <t>처음 오사카에 가는 사람이 가장 알고 싶은 것들</t>
  </si>
  <si>
    <t>정해경</t>
  </si>
  <si>
    <t>150401637</t>
  </si>
  <si>
    <t>처음 타이완에 가는 사람이 가장 알고 싶은 것들 (개정판)</t>
  </si>
  <si>
    <t>150600527</t>
  </si>
  <si>
    <t>캐나다 로키 홀리데이</t>
  </si>
  <si>
    <t>140706777</t>
  </si>
  <si>
    <t>트래블 메이트 스페인</t>
  </si>
  <si>
    <t>장영재, 신지윤, 이나영</t>
  </si>
  <si>
    <t>141200814</t>
  </si>
  <si>
    <t>프로방스, 프로방스</t>
  </si>
  <si>
    <t>140404625</t>
  </si>
  <si>
    <t>휴가 없이 떠나는 1박2일 해외여행</t>
  </si>
  <si>
    <t>김현수 외</t>
  </si>
  <si>
    <t>역사/문화</t>
  </si>
  <si>
    <t>동양사</t>
  </si>
  <si>
    <t>150302685</t>
  </si>
  <si>
    <t>독일의 이해</t>
  </si>
  <si>
    <t>141201164</t>
  </si>
  <si>
    <t>어떻게 세계는 서양이 주도하게 되었는가</t>
  </si>
  <si>
    <t>로버트 B. 마르크스</t>
  </si>
  <si>
    <t>신명호</t>
  </si>
  <si>
    <t>문화/풍속일반</t>
  </si>
  <si>
    <t>140904514</t>
  </si>
  <si>
    <t>집, 인간이 만든 자연</t>
  </si>
  <si>
    <t>김경은</t>
  </si>
  <si>
    <t>* 한국출판문화산업진흥원 이달의읽을만한책 (2014.11)</t>
  </si>
  <si>
    <t>역사학/고고학</t>
  </si>
  <si>
    <t>150200014</t>
  </si>
  <si>
    <t>금융으로 본 세계사</t>
  </si>
  <si>
    <t>천위루, 양천</t>
  </si>
  <si>
    <t>150301095</t>
  </si>
  <si>
    <t>세계사를 바꾼 헤드라인 100</t>
  </si>
  <si>
    <t>제임스 말로니</t>
  </si>
  <si>
    <t>150702969</t>
  </si>
  <si>
    <t>시계와 문명</t>
  </si>
  <si>
    <t>카를로 M. 치폴라</t>
  </si>
  <si>
    <t>140230582</t>
  </si>
  <si>
    <t>질병의 탄생 - 우리는 왜, 어떻게 질병에 걸리는가</t>
  </si>
  <si>
    <t>홍윤철</t>
  </si>
  <si>
    <t>한국사</t>
  </si>
  <si>
    <t>140900925</t>
  </si>
  <si>
    <t>김상덕 평전 - 겨레에 바친 애국혼 반민특위위원장</t>
  </si>
  <si>
    <t>이한</t>
  </si>
  <si>
    <t>150304007</t>
  </si>
  <si>
    <t>류성룡, 7년의 전쟁</t>
  </si>
  <si>
    <t>150704201</t>
  </si>
  <si>
    <t>보석, 세상을 유혹하다</t>
  </si>
  <si>
    <t>윤성원</t>
  </si>
  <si>
    <t>150604676</t>
  </si>
  <si>
    <t>실록에서 찾아낸 조선의 민낯</t>
  </si>
  <si>
    <t>이성주</t>
  </si>
  <si>
    <t>140503530</t>
  </si>
  <si>
    <t>우리도 몰랐던 한국사 비밀 32가지</t>
  </si>
  <si>
    <t>141103813</t>
  </si>
  <si>
    <t>이순신 평전</t>
  </si>
  <si>
    <t>150800002</t>
  </si>
  <si>
    <t>정희왕후</t>
  </si>
  <si>
    <t>함영이</t>
  </si>
  <si>
    <t>140228020</t>
  </si>
  <si>
    <t>조선왕릉, 잠들지 못하는 역사</t>
  </si>
  <si>
    <t>한정주</t>
  </si>
  <si>
    <t>이준구, 강호성</t>
  </si>
  <si>
    <t>140400223</t>
  </si>
  <si>
    <t>퍼펙트 조선왕조 1 - 정도전과 조선왕조에 숨겨진 역사의 현장</t>
  </si>
  <si>
    <t>150503671</t>
  </si>
  <si>
    <t>호, 조선 선비의 자존심</t>
  </si>
  <si>
    <t>150600528</t>
  </si>
  <si>
    <t>화정, 정명공주</t>
  </si>
  <si>
    <t>생각정거장</t>
  </si>
  <si>
    <t>예술/대중문화</t>
  </si>
  <si>
    <t>미술</t>
  </si>
  <si>
    <t>140702895</t>
  </si>
  <si>
    <t>그림 속 경제학 - 경제학은 어떻게 인간과 예술을 움직이는가?</t>
  </si>
  <si>
    <t>문소영</t>
  </si>
  <si>
    <t>140700915</t>
  </si>
  <si>
    <t>오토 디자인, 100년 후 미래를 그리다 - 임범석의 자동차 디자인 이야기</t>
  </si>
  <si>
    <t>임범석</t>
  </si>
  <si>
    <t>150602391</t>
  </si>
  <si>
    <t>일본으로 떠나는 서양 미술 기행</t>
  </si>
  <si>
    <t>노유니아</t>
  </si>
  <si>
    <t>사진</t>
  </si>
  <si>
    <t>영화/비디오</t>
  </si>
  <si>
    <t>140503694</t>
  </si>
  <si>
    <t>영화를 좋아하는 사람이라면 꼭 알아야 할 70가지</t>
  </si>
  <si>
    <t>주성철</t>
  </si>
  <si>
    <t>윤광준</t>
  </si>
  <si>
    <t>음악</t>
  </si>
  <si>
    <t>제프 다이어</t>
  </si>
  <si>
    <t>141101065</t>
  </si>
  <si>
    <t>열려라 클래식 (개정증보판)</t>
  </si>
  <si>
    <t>이헌석</t>
  </si>
  <si>
    <t>외국어/언어</t>
  </si>
  <si>
    <t>영어</t>
  </si>
  <si>
    <t>21세기북스</t>
  </si>
  <si>
    <t>141200412</t>
  </si>
  <si>
    <t>영어는 타이밍이다</t>
  </si>
  <si>
    <t>심은보</t>
  </si>
  <si>
    <t>141204170</t>
  </si>
  <si>
    <t>윤재성의 소리영어 PLUS</t>
  </si>
  <si>
    <t>윤재성</t>
  </si>
  <si>
    <t>일본어</t>
  </si>
  <si>
    <t>모세종</t>
  </si>
  <si>
    <t>150103812</t>
  </si>
  <si>
    <t>하지메루 일본어</t>
  </si>
  <si>
    <t>중국어</t>
  </si>
  <si>
    <t>150404749</t>
  </si>
  <si>
    <t>색다른 중국유학 체험기</t>
  </si>
  <si>
    <t>150504496</t>
  </si>
  <si>
    <t>성공하는 중국유학</t>
  </si>
  <si>
    <t>김준봉, 김성준</t>
  </si>
  <si>
    <t>150103741</t>
  </si>
  <si>
    <t>혼자 배우는 중국어 회화</t>
  </si>
  <si>
    <t>송원배, 송정은</t>
  </si>
  <si>
    <t>자기계발</t>
  </si>
  <si>
    <t>인문</t>
  </si>
  <si>
    <t>심리학</t>
  </si>
  <si>
    <t>141202613</t>
  </si>
  <si>
    <t>가짜 감정 - 아무리 노력해도 당신이 행복하지 못한 이유</t>
  </si>
  <si>
    <t>김용태</t>
  </si>
  <si>
    <t>가토 다이조</t>
  </si>
  <si>
    <t>141007723</t>
  </si>
  <si>
    <t>나는 사랑의 처형자가 되기 싫다 (개정판)</t>
  </si>
  <si>
    <t>150704238</t>
  </si>
  <si>
    <t>내가 지금 이럴 때가 아닌데</t>
  </si>
  <si>
    <t>150701780</t>
  </si>
  <si>
    <t>당신을 읽다</t>
  </si>
  <si>
    <t>김재득, 권영조, 김은정</t>
  </si>
  <si>
    <t>150304545</t>
  </si>
  <si>
    <t>대학생을 위한 심리학 (개정판)</t>
  </si>
  <si>
    <t>150502294</t>
  </si>
  <si>
    <t>아들러의 격려</t>
  </si>
  <si>
    <t>W. 베란 울프</t>
  </si>
  <si>
    <t>150605065</t>
  </si>
  <si>
    <t>아버지를 위한 상처받을 용기</t>
  </si>
  <si>
    <t>기시미 이치로</t>
  </si>
  <si>
    <t>김재현</t>
  </si>
  <si>
    <t>인문일반</t>
  </si>
  <si>
    <t>150603834</t>
  </si>
  <si>
    <t>50개의 키워드로 읽는 자본주의 이야기</t>
  </si>
  <si>
    <t>140404331</t>
  </si>
  <si>
    <t>군중심리</t>
  </si>
  <si>
    <t>귀스타브 르 봉</t>
  </si>
  <si>
    <t>150700992</t>
  </si>
  <si>
    <t>동양고전의 바다에 빠져라</t>
  </si>
  <si>
    <t>150701421</t>
  </si>
  <si>
    <t>세상을 바꾼 다섯 가지 상품이야기</t>
  </si>
  <si>
    <t>140403752</t>
  </si>
  <si>
    <t>150502838</t>
  </si>
  <si>
    <t>영장류게임</t>
  </si>
  <si>
    <t>다리오 마에스트리피에리</t>
  </si>
  <si>
    <t>140503124</t>
  </si>
  <si>
    <t>인문학으로 자기계발서 읽기</t>
  </si>
  <si>
    <t>이원석</t>
  </si>
  <si>
    <t>150203869</t>
  </si>
  <si>
    <t>절대지식 세계고전</t>
  </si>
  <si>
    <t>사사키 다케시 외</t>
  </si>
  <si>
    <t>150603190</t>
  </si>
  <si>
    <t>최고의 작가들은 어떻게 글을 쓰는가</t>
  </si>
  <si>
    <t>루이즈 디살보</t>
  </si>
  <si>
    <t>박문각 시사상식편집부</t>
  </si>
  <si>
    <t>150700338</t>
  </si>
  <si>
    <t>최신시사상식 174집</t>
  </si>
  <si>
    <t>140404330</t>
  </si>
  <si>
    <t>H팩터의 심리학</t>
  </si>
  <si>
    <t>이기범, 마이클 애쉬튼</t>
  </si>
  <si>
    <t>종교/신화</t>
  </si>
  <si>
    <t>140903716</t>
  </si>
  <si>
    <t>세 종교 이야기 - 유대교 기독교 이슬람교, 믿음과 분쟁의 역사</t>
  </si>
  <si>
    <t>140703626</t>
  </si>
  <si>
    <t>[ 슈테판 츠바이크 평전시리즈 1] 톨스토이를 쓰다</t>
  </si>
  <si>
    <t>철학/사상</t>
  </si>
  <si>
    <t>사이토 다카시</t>
  </si>
  <si>
    <t>150601652</t>
  </si>
  <si>
    <t>서양 철학 산책</t>
  </si>
  <si>
    <t>제레미 스탠그룸, 제임스 가비</t>
  </si>
  <si>
    <t>150404574</t>
  </si>
  <si>
    <t>옛시 속에 숨은 인문학</t>
  </si>
  <si>
    <t>빈섬 이상국</t>
  </si>
  <si>
    <t>140401190</t>
  </si>
  <si>
    <t>정의란 무엇인가는 틀렸다</t>
  </si>
  <si>
    <t>성공 스토리/처세</t>
  </si>
  <si>
    <t>이서정</t>
  </si>
  <si>
    <t>150600318</t>
  </si>
  <si>
    <t>거절의 힘</t>
  </si>
  <si>
    <t>제임스 알투처, 클라우디아 알투처</t>
  </si>
  <si>
    <t>150502569</t>
  </si>
  <si>
    <t>긍정의 힘 - 두 번째 이야기</t>
  </si>
  <si>
    <t>조엘 오스틴</t>
  </si>
  <si>
    <t>150600262</t>
  </si>
  <si>
    <t>끝까지 해내는 힘</t>
  </si>
  <si>
    <t>나카무라 슈지</t>
  </si>
  <si>
    <t>150704530</t>
  </si>
  <si>
    <t>나는 이렇게 스포츠 마케터가 되었다</t>
  </si>
  <si>
    <t>140601529</t>
  </si>
  <si>
    <t>내가 상상하면 꿈이 현실이 된다</t>
  </si>
  <si>
    <t>김새해</t>
  </si>
  <si>
    <t>150502127</t>
  </si>
  <si>
    <t>뇌가 섹시해지는 책</t>
  </si>
  <si>
    <t>도미니크 오브라이언</t>
  </si>
  <si>
    <t>150201840</t>
  </si>
  <si>
    <t>누가 내 생각을 움직이는가</t>
  </si>
  <si>
    <t>노리나 허츠</t>
  </si>
  <si>
    <t>150701413</t>
  </si>
  <si>
    <t>누가 회사에서 인정받는가</t>
  </si>
  <si>
    <t>150803030</t>
  </si>
  <si>
    <t>다시 생각하는 리더십 : 혼란의 시대, 진짜 리더의 조건</t>
  </si>
  <si>
    <t>민승기</t>
  </si>
  <si>
    <t>황진규</t>
  </si>
  <si>
    <t>150102037</t>
  </si>
  <si>
    <t>돈, 사업, 인생</t>
  </si>
  <si>
    <t>스기모토 히로유키</t>
  </si>
  <si>
    <t>140404302</t>
  </si>
  <si>
    <t>미국대학 공부법</t>
  </si>
  <si>
    <t>수잔 디렌데, 김이숙</t>
  </si>
  <si>
    <t>130400798</t>
  </si>
  <si>
    <t>백마 탄 왕자들은 왜 그렇게 떠돌아다닐까</t>
  </si>
  <si>
    <t>박신영</t>
  </si>
  <si>
    <t>150603843</t>
  </si>
  <si>
    <t>부자의 인간관계</t>
  </si>
  <si>
    <t>사이토 히토리</t>
  </si>
  <si>
    <t>140901970</t>
  </si>
  <si>
    <t>부하직원이 말하지 않는 진실 - 존경받는 리더가 되기 위해 알아야 할 26가지</t>
  </si>
  <si>
    <t>전옥표</t>
  </si>
  <si>
    <t>150303617</t>
  </si>
  <si>
    <t>생각 사용설명서 - 결국은 생각이다</t>
  </si>
  <si>
    <t>히어로 김</t>
  </si>
  <si>
    <t>은지성</t>
  </si>
  <si>
    <t>150602525</t>
  </si>
  <si>
    <t>소심타파</t>
  </si>
  <si>
    <t>150201843</t>
  </si>
  <si>
    <t>스냅 (SNAP)</t>
  </si>
  <si>
    <t>매튜 헤르텐슈타인</t>
  </si>
  <si>
    <t>141200818</t>
  </si>
  <si>
    <t>스타가 빛나는 이유</t>
  </si>
  <si>
    <t>안혁모</t>
  </si>
  <si>
    <t>150602528</t>
  </si>
  <si>
    <t>오늘은 당신의 남은 인생의 첫날이다</t>
  </si>
  <si>
    <t>150201849</t>
  </si>
  <si>
    <t>왜 회사에서는 이상한 사람이 승진할까</t>
  </si>
  <si>
    <t>제프리 제임스</t>
  </si>
  <si>
    <t>150200267</t>
  </si>
  <si>
    <t>원씽 (THE ONE THING)</t>
  </si>
  <si>
    <t>게리 켈러, 제이 파파산</t>
  </si>
  <si>
    <t>150603229</t>
  </si>
  <si>
    <t>유영만의 생각 읽기</t>
  </si>
  <si>
    <t>유영만</t>
  </si>
  <si>
    <t>150804231</t>
  </si>
  <si>
    <t>이재용의 제로베이스 리더십</t>
  </si>
  <si>
    <t>150603836</t>
  </si>
  <si>
    <t>인생에 가장 중요한 7인을 만나라</t>
  </si>
  <si>
    <t>라웨이원</t>
  </si>
  <si>
    <t>150601906</t>
  </si>
  <si>
    <t>입사 1년차 직장 사용설명서</t>
  </si>
  <si>
    <t>150500226</t>
  </si>
  <si>
    <t>조금 비겁해도 괜찮은 지혜</t>
  </si>
  <si>
    <t>150201570</t>
  </si>
  <si>
    <t>직원이라면 어떻게 일해야 하는가</t>
  </si>
  <si>
    <t>150201852</t>
  </si>
  <si>
    <t>질문의 힘</t>
  </si>
  <si>
    <t>제임스 파일, 메리앤 커린치</t>
  </si>
  <si>
    <t>150403031</t>
  </si>
  <si>
    <t>착한 경쟁</t>
  </si>
  <si>
    <t>140601129</t>
  </si>
  <si>
    <t>참 좋은 나이, 마흔</t>
  </si>
  <si>
    <t>팡저우</t>
  </si>
  <si>
    <t>150201571</t>
  </si>
  <si>
    <t>팀장이라면 어떻게 일해야 하는가</t>
  </si>
  <si>
    <t>채홍미, 주현희</t>
  </si>
  <si>
    <t>141101252</t>
  </si>
  <si>
    <t>퍼실리테이터 (개정판)</t>
  </si>
  <si>
    <t>150302710</t>
  </si>
  <si>
    <t>하루 5분 나를 바꾸는 긍정훈련 - 행복에너지</t>
  </si>
  <si>
    <t>권선복</t>
  </si>
  <si>
    <t>150601661</t>
  </si>
  <si>
    <t>하버드 집중력 혁명</t>
  </si>
  <si>
    <t>에드워드 할로웰</t>
  </si>
  <si>
    <t>150803032</t>
  </si>
  <si>
    <t>행복을 인터뷰하다</t>
  </si>
  <si>
    <t>김진세</t>
  </si>
  <si>
    <t>140302197</t>
  </si>
  <si>
    <t>행복의 힘</t>
  </si>
  <si>
    <t>140305788</t>
  </si>
  <si>
    <t>행복한 밥벌이, 천직의 발견</t>
  </si>
  <si>
    <t>최재봉</t>
  </si>
  <si>
    <t>140228168</t>
  </si>
  <si>
    <t>혼자 공부해서 아나운서 되기</t>
  </si>
  <si>
    <t>정용실</t>
  </si>
  <si>
    <t>150201866</t>
  </si>
  <si>
    <t>회사어로 말하라</t>
  </si>
  <si>
    <t>인간관계</t>
  </si>
  <si>
    <t>150502570</t>
  </si>
  <si>
    <t>나는 왜 혼자가 편할까?</t>
  </si>
  <si>
    <t>오카타 다카시</t>
  </si>
  <si>
    <t>150302429</t>
  </si>
  <si>
    <t>당신 없는 회사에 가고 싶다</t>
  </si>
  <si>
    <t>140802321</t>
  </si>
  <si>
    <t>멀티를 선물하는 남자</t>
  </si>
  <si>
    <t>김진국</t>
  </si>
  <si>
    <t>150404822</t>
  </si>
  <si>
    <t>사람의 마음을 읽는 시간 0.2초</t>
  </si>
  <si>
    <t>임문수</t>
  </si>
  <si>
    <t>자기능력계발</t>
  </si>
  <si>
    <t>141200502</t>
  </si>
  <si>
    <t>아웃 오브 박스 (OUT OF BOX)</t>
  </si>
  <si>
    <t>오상진</t>
  </si>
  <si>
    <t>150702649</t>
  </si>
  <si>
    <t>아침 1시간 노트 (개정판)</t>
  </si>
  <si>
    <t>야마모토 노리아키</t>
  </si>
  <si>
    <t>140306554</t>
  </si>
  <si>
    <t>좌뇌와 우뇌사이 - 생각과 행동을 지배하는 강력한 힘</t>
  </si>
  <si>
    <t>마지드 포투히</t>
  </si>
  <si>
    <t>150502851</t>
  </si>
  <si>
    <t>틀 안에서 생각하기</t>
  </si>
  <si>
    <t>드루 보이드, 제이컵 골든버그</t>
  </si>
  <si>
    <t>화술/협상/시간관리</t>
  </si>
  <si>
    <t>150702345</t>
  </si>
  <si>
    <t>설득하고 싶은가? 스토리로 승부하라</t>
  </si>
  <si>
    <t>신성진, 신영빈, 신한빈</t>
  </si>
  <si>
    <t>140902312</t>
  </si>
  <si>
    <t>언품 (言品) - 적도 내 편으로 만드는 리더들의 25가지 대화법</t>
  </si>
  <si>
    <t>150701824</t>
  </si>
  <si>
    <t>우지은의 스피치 시크릿 21</t>
  </si>
  <si>
    <t>우지은</t>
  </si>
  <si>
    <t>150200181</t>
  </si>
  <si>
    <t>유머건배사 : 운과 복을 부르는</t>
  </si>
  <si>
    <t>141104202</t>
  </si>
  <si>
    <t>이기는 대화 (개정판 양장)</t>
  </si>
  <si>
    <t>컴퓨터/인터넷</t>
  </si>
  <si>
    <t>오피스 활용서</t>
  </si>
  <si>
    <t>140101069</t>
  </si>
  <si>
    <t>프레지 교실</t>
  </si>
  <si>
    <t>엄혜경</t>
  </si>
  <si>
    <t>리더스북</t>
  </si>
  <si>
    <t>엘도라도</t>
  </si>
  <si>
    <t>갤리온</t>
  </si>
  <si>
    <t>웅진지식하우스</t>
  </si>
  <si>
    <t>선대인</t>
  </si>
  <si>
    <t>걷는나무</t>
  </si>
  <si>
    <t>웅진리빙하우스</t>
  </si>
  <si>
    <t>신의진</t>
  </si>
  <si>
    <t>웅진서가</t>
  </si>
  <si>
    <t>140305410</t>
  </si>
  <si>
    <t>[2013 SERI CEO 추천도서] 당신은 전략가입니까 (특별증보판)</t>
  </si>
  <si>
    <t>신시아 A. 몽고메리</t>
  </si>
  <si>
    <t>150600553</t>
  </si>
  <si>
    <t>경제학자의 생각법</t>
  </si>
  <si>
    <t>알프레드</t>
  </si>
  <si>
    <t>하노 벡</t>
  </si>
  <si>
    <t>&amp;lt;b&amp;gt;[KT 경제경영연구소 2015 추천도서]&amp;lt;/b&amp;gt;</t>
  </si>
  <si>
    <t>150701095</t>
  </si>
  <si>
    <t>잭 웰치의 마지막 강의</t>
  </si>
  <si>
    <t>잭 웰치, 수지 웰치</t>
  </si>
  <si>
    <t>팀 하포드</t>
  </si>
  <si>
    <t>140701568</t>
  </si>
  <si>
    <t>당신이 경제학자라면</t>
  </si>
  <si>
    <t>2014년 KT 경제경영연구소 추천도서</t>
  </si>
  <si>
    <t>140707651</t>
  </si>
  <si>
    <t>선대인, 미친 부동산을 말하다</t>
  </si>
  <si>
    <t>노블마인</t>
  </si>
  <si>
    <t>오후세시</t>
  </si>
  <si>
    <t>150701077</t>
  </si>
  <si>
    <t>그것도 괜찮겠네</t>
  </si>
  <si>
    <t>이사카 코타로</t>
  </si>
  <si>
    <t>141103694</t>
  </si>
  <si>
    <t>꼼짝도 하기 싫은 사람들을 위한 요가</t>
  </si>
  <si>
    <t>150600554</t>
  </si>
  <si>
    <t>당신의 사랑은 무엇입니까</t>
  </si>
  <si>
    <t>뉴런</t>
  </si>
  <si>
    <t>150701081</t>
  </si>
  <si>
    <t>천국에서 보낸 5년</t>
  </si>
  <si>
    <t>존 쉴림</t>
  </si>
  <si>
    <t>150701078</t>
  </si>
  <si>
    <t>남은 날은 전부 휴가</t>
  </si>
  <si>
    <t>150803297</t>
  </si>
  <si>
    <t>샌드맨</t>
  </si>
  <si>
    <t>라르스 케플레르</t>
  </si>
  <si>
    <t>톰 롭 스미스</t>
  </si>
  <si>
    <t>150601421</t>
  </si>
  <si>
    <t>차일드 44 1 - 차일드 44</t>
  </si>
  <si>
    <t>150601422</t>
  </si>
  <si>
    <t>차일드 44 2 - 시크릿 스피치</t>
  </si>
  <si>
    <t>150601434</t>
  </si>
  <si>
    <t>내 손으로, 발리 BOOK</t>
  </si>
  <si>
    <t>2da</t>
  </si>
  <si>
    <t>140703326</t>
  </si>
  <si>
    <t>미국, 어디까지 알고있니?</t>
  </si>
  <si>
    <t>홍세훈</t>
  </si>
  <si>
    <t>140104239</t>
  </si>
  <si>
    <t>한권으로 읽는 대한민국 대통령실록</t>
  </si>
  <si>
    <t>150701092</t>
  </si>
  <si>
    <t>내가 찍고 싶은 사진</t>
  </si>
  <si>
    <t>140228319</t>
  </si>
  <si>
    <t>오페라 살롱</t>
  </si>
  <si>
    <t>140502949</t>
  </si>
  <si>
    <t>[2014 SERI CEO 추천도서] 바른 마음</t>
  </si>
  <si>
    <t>조너선 하이트</t>
  </si>
  <si>
    <t>141103692</t>
  </si>
  <si>
    <t>잘 속는 사람의 심리코드</t>
  </si>
  <si>
    <t>140500278</t>
  </si>
  <si>
    <t>진화심리학</t>
  </si>
  <si>
    <t>데이비드 버스</t>
  </si>
  <si>
    <t>141103693</t>
  </si>
  <si>
    <t>파리의 심리학 카페</t>
  </si>
  <si>
    <t>모드 르안</t>
  </si>
  <si>
    <t>로버트 그린</t>
  </si>
  <si>
    <t>150600555</t>
  </si>
  <si>
    <t>독서는 절대 나를 배신하지 않는다</t>
  </si>
  <si>
    <t>140800637</t>
  </si>
  <si>
    <t>10년 전을 사는 여자, 10년 후를 사는 여자 : 계속 성장하는 이들은 알고 있는 멀리 보는 연습</t>
  </si>
  <si>
    <t>아리카와 마유미</t>
  </si>
  <si>
    <t>140501149</t>
  </si>
  <si>
    <t>대한민국에서 일하는 엄마로 산다는 것</t>
  </si>
  <si>
    <t>150701093</t>
  </si>
  <si>
    <t>도쿄대 교수가 제자들에게 주는 쓴소리</t>
  </si>
  <si>
    <t>이토 모토시게</t>
  </si>
  <si>
    <t>141101034</t>
  </si>
  <si>
    <t>유혹의 기술</t>
  </si>
  <si>
    <t>140703327</t>
  </si>
  <si>
    <t>최고의 석학들은 어떤 질문을 할까?</t>
  </si>
  <si>
    <t>미하이 칙센트미하이, 필립 코틀러, 권터 슈미트</t>
  </si>
  <si>
    <t>150303629</t>
  </si>
  <si>
    <t>위험한 사람들</t>
  </si>
  <si>
    <t>조 내버로, 토니 시아라 포인터</t>
  </si>
  <si>
    <t>살림출판사</t>
  </si>
  <si>
    <t>150502791</t>
  </si>
  <si>
    <t>미 비포 유</t>
  </si>
  <si>
    <t>조조 모예스</t>
  </si>
  <si>
    <t>150604822</t>
  </si>
  <si>
    <t>론다 번</t>
  </si>
  <si>
    <t>오프라인 서점 베스트셀러</t>
  </si>
  <si>
    <t>견적가(1copy)</t>
  </si>
  <si>
    <t>150502794</t>
  </si>
  <si>
    <t>10-Day 그린 스무디</t>
  </si>
  <si>
    <t>JJ 스미스</t>
  </si>
  <si>
    <t>150700180</t>
  </si>
  <si>
    <t>21세기 시민경제학의 탄생</t>
  </si>
  <si>
    <t>북돋움</t>
  </si>
  <si>
    <t>스테파노 자마니, 루이지노 브루니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</si>
</sst>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_);[Red]&quot;(\&quot;#,##0\)"/>
    <numFmt numFmtId="177" formatCode="yyyy\-mm\-dd"/>
    <numFmt numFmtId="178" formatCode="[$-F800]dddd\,\ mmmm\ dd\,\ yyyy"/>
    <numFmt numFmtId="179" formatCode="&quot;₩&quot;\ #,###"/>
    <numFmt numFmtId="180" formatCode="#,##0;[Red]#,##0"/>
    <numFmt numFmtId="181" formatCode="[$-412]yyyy&quot;년&quot;\ m&quot;월&quot;\ d&quot;일&quot;\ dddd"/>
  </numFmts>
  <fonts count="45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9"/>
      <color indexed="8"/>
      <name val="돋움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name val="돋움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b/>
      <sz val="18"/>
      <color indexed="56"/>
      <name val="맑은 고딕"/>
      <family val="3"/>
    </font>
    <font>
      <b/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u val="single"/>
      <sz val="11"/>
      <color indexed="30"/>
      <name val="맑은 고딕"/>
      <family val="3"/>
    </font>
    <font>
      <sz val="9"/>
      <color indexed="8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9"/>
      <color theme="1"/>
      <name val="돋움"/>
      <family val="3"/>
    </font>
    <font>
      <b/>
      <sz val="9"/>
      <color theme="1"/>
      <name val="돋움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12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5" fillId="3" borderId="0">
      <alignment vertical="center"/>
      <protection/>
    </xf>
    <xf numFmtId="0" fontId="0" fillId="4" borderId="0" applyNumberFormat="0" applyBorder="0" applyAlignment="0" applyProtection="0"/>
    <xf numFmtId="0" fontId="1" fillId="5" borderId="0">
      <alignment vertical="center"/>
      <protection/>
    </xf>
    <xf numFmtId="0" fontId="0" fillId="6" borderId="0" applyNumberFormat="0" applyBorder="0" applyAlignment="0" applyProtection="0"/>
    <xf numFmtId="0" fontId="1" fillId="7" borderId="0">
      <alignment vertical="center"/>
      <protection/>
    </xf>
    <xf numFmtId="0" fontId="0" fillId="8" borderId="0" applyNumberFormat="0" applyBorder="0" applyAlignment="0" applyProtection="0"/>
    <xf numFmtId="0" fontId="1" fillId="9" borderId="0">
      <alignment vertical="center"/>
      <protection/>
    </xf>
    <xf numFmtId="0" fontId="0" fillId="10" borderId="0" applyNumberFormat="0" applyBorder="0" applyAlignment="0" applyProtection="0"/>
    <xf numFmtId="0" fontId="1" fillId="11" borderId="0">
      <alignment vertical="center"/>
      <protection/>
    </xf>
    <xf numFmtId="0" fontId="0" fillId="12" borderId="0" applyNumberFormat="0" applyBorder="0" applyAlignment="0" applyProtection="0"/>
    <xf numFmtId="0" fontId="1" fillId="13" borderId="0">
      <alignment vertical="center"/>
      <protection/>
    </xf>
    <xf numFmtId="0" fontId="0" fillId="14" borderId="0" applyNumberFormat="0" applyBorder="0" applyAlignment="0" applyProtection="0"/>
    <xf numFmtId="0" fontId="1" fillId="15" borderId="0">
      <alignment vertical="center"/>
      <protection/>
    </xf>
    <xf numFmtId="0" fontId="0" fillId="16" borderId="0" applyNumberFormat="0" applyBorder="0" applyAlignment="0" applyProtection="0"/>
    <xf numFmtId="0" fontId="1" fillId="17" borderId="0">
      <alignment vertical="center"/>
      <protection/>
    </xf>
    <xf numFmtId="0" fontId="0" fillId="18" borderId="0" applyNumberFormat="0" applyBorder="0" applyAlignment="0" applyProtection="0"/>
    <xf numFmtId="0" fontId="1" fillId="19" borderId="0">
      <alignment vertical="center"/>
      <protection/>
    </xf>
    <xf numFmtId="0" fontId="0" fillId="20" borderId="0" applyNumberFormat="0" applyBorder="0" applyAlignment="0" applyProtection="0"/>
    <xf numFmtId="0" fontId="1" fillId="9" borderId="0">
      <alignment vertical="center"/>
      <protection/>
    </xf>
    <xf numFmtId="0" fontId="0" fillId="21" borderId="0" applyNumberFormat="0" applyBorder="0" applyAlignment="0" applyProtection="0"/>
    <xf numFmtId="0" fontId="1" fillId="15" borderId="0">
      <alignment vertical="center"/>
      <protection/>
    </xf>
    <xf numFmtId="0" fontId="0" fillId="22" borderId="0" applyNumberFormat="0" applyBorder="0" applyAlignment="0" applyProtection="0"/>
    <xf numFmtId="0" fontId="1" fillId="23" borderId="0">
      <alignment vertical="center"/>
      <protection/>
    </xf>
    <xf numFmtId="0" fontId="26" fillId="24" borderId="0" applyNumberFormat="0" applyBorder="0" applyAlignment="0" applyProtection="0"/>
    <xf numFmtId="0" fontId="14" fillId="25" borderId="0">
      <alignment vertical="center"/>
      <protection/>
    </xf>
    <xf numFmtId="0" fontId="26" fillId="26" borderId="0" applyNumberFormat="0" applyBorder="0" applyAlignment="0" applyProtection="0"/>
    <xf numFmtId="0" fontId="14" fillId="17" borderId="0">
      <alignment vertical="center"/>
      <protection/>
    </xf>
    <xf numFmtId="0" fontId="26" fillId="27" borderId="0" applyNumberFormat="0" applyBorder="0" applyAlignment="0" applyProtection="0"/>
    <xf numFmtId="0" fontId="14" fillId="19" borderId="0">
      <alignment vertical="center"/>
      <protection/>
    </xf>
    <xf numFmtId="0" fontId="26" fillId="28" borderId="0" applyNumberFormat="0" applyBorder="0" applyAlignment="0" applyProtection="0"/>
    <xf numFmtId="0" fontId="14" fillId="29" borderId="0">
      <alignment vertical="center"/>
      <protection/>
    </xf>
    <xf numFmtId="0" fontId="26" fillId="30" borderId="0" applyNumberFormat="0" applyBorder="0" applyAlignment="0" applyProtection="0"/>
    <xf numFmtId="0" fontId="14" fillId="31" borderId="0">
      <alignment vertical="center"/>
      <protection/>
    </xf>
    <xf numFmtId="0" fontId="26" fillId="32" borderId="0" applyNumberFormat="0" applyBorder="0" applyAlignment="0" applyProtection="0"/>
    <xf numFmtId="0" fontId="14" fillId="33" borderId="0">
      <alignment vertical="center"/>
      <protection/>
    </xf>
    <xf numFmtId="0" fontId="26" fillId="34" borderId="0" applyNumberFormat="0" applyBorder="0" applyAlignment="0" applyProtection="0"/>
    <xf numFmtId="0" fontId="14" fillId="35" borderId="0">
      <alignment vertical="center"/>
      <protection/>
    </xf>
    <xf numFmtId="0" fontId="26" fillId="36" borderId="0" applyNumberFormat="0" applyBorder="0" applyAlignment="0" applyProtection="0"/>
    <xf numFmtId="0" fontId="14" fillId="37" borderId="0">
      <alignment vertical="center"/>
      <protection/>
    </xf>
    <xf numFmtId="0" fontId="26" fillId="38" borderId="0" applyNumberFormat="0" applyBorder="0" applyAlignment="0" applyProtection="0"/>
    <xf numFmtId="0" fontId="14" fillId="39" borderId="0">
      <alignment vertical="center"/>
      <protection/>
    </xf>
    <xf numFmtId="0" fontId="26" fillId="40" borderId="0" applyNumberFormat="0" applyBorder="0" applyAlignment="0" applyProtection="0"/>
    <xf numFmtId="0" fontId="14" fillId="29" borderId="0">
      <alignment vertical="center"/>
      <protection/>
    </xf>
    <xf numFmtId="0" fontId="26" fillId="41" borderId="0" applyNumberFormat="0" applyBorder="0" applyAlignment="0" applyProtection="0"/>
    <xf numFmtId="0" fontId="14" fillId="31" borderId="0">
      <alignment vertical="center"/>
      <protection/>
    </xf>
    <xf numFmtId="0" fontId="26" fillId="42" borderId="0" applyNumberFormat="0" applyBorder="0" applyAlignment="0" applyProtection="0"/>
    <xf numFmtId="0" fontId="14" fillId="43" borderId="0">
      <alignment vertical="center"/>
      <protection/>
    </xf>
    <xf numFmtId="0" fontId="27" fillId="0" borderId="0" applyNumberFormat="0" applyFill="0" applyBorder="0" applyAlignment="0" applyProtection="0"/>
    <xf numFmtId="0" fontId="11" fillId="0" borderId="0">
      <alignment vertical="center"/>
      <protection/>
    </xf>
    <xf numFmtId="0" fontId="28" fillId="44" borderId="1" applyNumberFormat="0" applyAlignment="0" applyProtection="0"/>
    <xf numFmtId="0" fontId="8" fillId="45" borderId="2">
      <alignment vertical="center"/>
      <protection/>
    </xf>
    <xf numFmtId="0" fontId="29" fillId="46" borderId="0" applyNumberFormat="0" applyBorder="0" applyAlignment="0" applyProtection="0"/>
    <xf numFmtId="0" fontId="4" fillId="5" borderId="0">
      <alignment vertical="center"/>
      <protection/>
    </xf>
    <xf numFmtId="0" fontId="0" fillId="47" borderId="3" applyNumberFormat="0" applyFont="0" applyAlignment="0" applyProtection="0"/>
    <xf numFmtId="0" fontId="15" fillId="48" borderId="4">
      <alignment vertical="center"/>
      <protection/>
    </xf>
    <xf numFmtId="9" fontId="0" fillId="0" borderId="0" applyFont="0" applyFill="0" applyBorder="0" applyAlignment="0" applyProtection="0"/>
    <xf numFmtId="0" fontId="30" fillId="49" borderId="0" applyNumberFormat="0" applyBorder="0" applyAlignment="0" applyProtection="0"/>
    <xf numFmtId="0" fontId="5" fillId="50" borderId="0">
      <alignment vertical="center"/>
      <protection/>
    </xf>
    <xf numFmtId="0" fontId="31" fillId="0" borderId="0" applyNumberFormat="0" applyFill="0" applyBorder="0" applyAlignment="0" applyProtection="0"/>
    <xf numFmtId="0" fontId="12" fillId="0" borderId="0">
      <alignment vertical="center"/>
      <protection/>
    </xf>
    <xf numFmtId="0" fontId="32" fillId="51" borderId="5" applyNumberFormat="0" applyAlignment="0" applyProtection="0"/>
    <xf numFmtId="0" fontId="10" fillId="52" borderId="6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33" fillId="0" borderId="7" applyNumberFormat="0" applyFill="0" applyAlignment="0" applyProtection="0"/>
    <xf numFmtId="0" fontId="9" fillId="0" borderId="8">
      <alignment vertical="center"/>
      <protection/>
    </xf>
    <xf numFmtId="0" fontId="34" fillId="0" borderId="9" applyNumberFormat="0" applyFill="0" applyAlignment="0" applyProtection="0"/>
    <xf numFmtId="0" fontId="13" fillId="0" borderId="10">
      <alignment vertical="center"/>
      <protection/>
    </xf>
    <xf numFmtId="0" fontId="35" fillId="53" borderId="1" applyNumberFormat="0" applyAlignment="0" applyProtection="0"/>
    <xf numFmtId="0" fontId="6" fillId="13" borderId="2">
      <alignment vertical="center"/>
      <protection/>
    </xf>
    <xf numFmtId="0" fontId="36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16" fillId="0" borderId="12">
      <alignment vertical="center"/>
      <protection/>
    </xf>
    <xf numFmtId="0" fontId="38" fillId="0" borderId="13" applyNumberFormat="0" applyFill="0" applyAlignment="0" applyProtection="0"/>
    <xf numFmtId="0" fontId="17" fillId="0" borderId="14">
      <alignment vertical="center"/>
      <protection/>
    </xf>
    <xf numFmtId="0" fontId="39" fillId="0" borderId="15" applyNumberFormat="0" applyFill="0" applyAlignment="0" applyProtection="0"/>
    <xf numFmtId="0" fontId="18" fillId="0" borderId="16">
      <alignment vertical="center"/>
      <protection/>
    </xf>
    <xf numFmtId="0" fontId="39" fillId="0" borderId="0" applyNumberFormat="0" applyFill="0" applyBorder="0" applyAlignment="0" applyProtection="0"/>
    <xf numFmtId="0" fontId="18" fillId="0" borderId="0">
      <alignment vertical="center"/>
      <protection/>
    </xf>
    <xf numFmtId="0" fontId="19" fillId="0" borderId="0">
      <alignment vertical="center"/>
      <protection/>
    </xf>
    <xf numFmtId="0" fontId="40" fillId="54" borderId="0" applyNumberFormat="0" applyBorder="0" applyAlignment="0" applyProtection="0"/>
    <xf numFmtId="0" fontId="3" fillId="7" borderId="0">
      <alignment vertical="center"/>
      <protection/>
    </xf>
    <xf numFmtId="0" fontId="41" fillId="44" borderId="17" applyNumberFormat="0" applyAlignment="0" applyProtection="0"/>
    <xf numFmtId="0" fontId="7" fillId="45" borderId="18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5" fillId="0" borderId="0">
      <alignment vertical="center"/>
      <protection/>
    </xf>
    <xf numFmtId="0" fontId="42" fillId="0" borderId="0" applyNumberFormat="0" applyFill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176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4" fontId="0" fillId="0" borderId="0" xfId="0" applyNumberFormat="1" applyAlignment="1">
      <alignment horizontal="center" vertical="center" shrinkToFit="1"/>
    </xf>
    <xf numFmtId="0" fontId="43" fillId="0" borderId="19" xfId="0" applyFont="1" applyFill="1" applyBorder="1" applyAlignment="1">
      <alignment horizontal="center" vertical="center" shrinkToFit="1"/>
    </xf>
    <xf numFmtId="0" fontId="43" fillId="0" borderId="19" xfId="0" applyFont="1" applyFill="1" applyBorder="1" applyAlignment="1">
      <alignment vertical="center" shrinkToFit="1"/>
    </xf>
    <xf numFmtId="177" fontId="43" fillId="0" borderId="19" xfId="0" applyNumberFormat="1" applyFont="1" applyFill="1" applyBorder="1" applyAlignment="1">
      <alignment horizontal="center" vertical="center" shrinkToFit="1"/>
    </xf>
    <xf numFmtId="176" fontId="43" fillId="0" borderId="19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44" fillId="55" borderId="19" xfId="0" applyFont="1" applyFill="1" applyBorder="1" applyAlignment="1">
      <alignment horizontal="center" vertical="center" shrinkToFit="1"/>
    </xf>
    <xf numFmtId="14" fontId="44" fillId="55" borderId="19" xfId="0" applyNumberFormat="1" applyFont="1" applyFill="1" applyBorder="1" applyAlignment="1">
      <alignment horizontal="center" vertical="center" shrinkToFit="1"/>
    </xf>
    <xf numFmtId="176" fontId="44" fillId="55" borderId="19" xfId="0" applyNumberFormat="1" applyFont="1" applyFill="1" applyBorder="1" applyAlignment="1">
      <alignment horizontal="center" vertical="center" shrinkToFit="1"/>
    </xf>
  </cellXfs>
  <cellStyles count="107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강조색1" xfId="51"/>
    <cellStyle name="강조색1 2" xfId="52"/>
    <cellStyle name="강조색2" xfId="53"/>
    <cellStyle name="강조색2 2" xfId="54"/>
    <cellStyle name="강조색3" xfId="55"/>
    <cellStyle name="강조색3 2" xfId="56"/>
    <cellStyle name="강조색4" xfId="57"/>
    <cellStyle name="강조색4 2" xfId="58"/>
    <cellStyle name="강조색5" xfId="59"/>
    <cellStyle name="강조색5 2" xfId="60"/>
    <cellStyle name="강조색6" xfId="61"/>
    <cellStyle name="강조색6 2" xfId="62"/>
    <cellStyle name="경고문" xfId="63"/>
    <cellStyle name="경고문 2" xfId="64"/>
    <cellStyle name="계산" xfId="65"/>
    <cellStyle name="계산 2" xfId="66"/>
    <cellStyle name="나쁨" xfId="67"/>
    <cellStyle name="나쁨 2" xfId="68"/>
    <cellStyle name="메모" xfId="69"/>
    <cellStyle name="메모 2" xfId="70"/>
    <cellStyle name="Percent" xfId="71"/>
    <cellStyle name="보통" xfId="72"/>
    <cellStyle name="보통 2" xfId="73"/>
    <cellStyle name="설명 텍스트" xfId="74"/>
    <cellStyle name="설명 텍스트 2" xfId="75"/>
    <cellStyle name="셀 확인" xfId="76"/>
    <cellStyle name="셀 확인 2" xfId="77"/>
    <cellStyle name="Comma" xfId="78"/>
    <cellStyle name="Comma [0]" xfId="79"/>
    <cellStyle name="쉼표 [0] 2" xfId="80"/>
    <cellStyle name="쉼표 [0] 2 2" xfId="81"/>
    <cellStyle name="쉼표 [0] 2 2 2" xfId="82"/>
    <cellStyle name="쉼표 [0] 3" xfId="83"/>
    <cellStyle name="쉼표 [0] 4" xfId="84"/>
    <cellStyle name="연결된 셀" xfId="85"/>
    <cellStyle name="연결된 셀 2" xfId="86"/>
    <cellStyle name="요약" xfId="87"/>
    <cellStyle name="요약 2" xfId="88"/>
    <cellStyle name="입력" xfId="89"/>
    <cellStyle name="입력 2" xfId="90"/>
    <cellStyle name="제목" xfId="91"/>
    <cellStyle name="제목 1" xfId="92"/>
    <cellStyle name="제목 1 2" xfId="93"/>
    <cellStyle name="제목 2" xfId="94"/>
    <cellStyle name="제목 2 2" xfId="95"/>
    <cellStyle name="제목 3" xfId="96"/>
    <cellStyle name="제목 3 2" xfId="97"/>
    <cellStyle name="제목 4" xfId="98"/>
    <cellStyle name="제목 4 2" xfId="99"/>
    <cellStyle name="제목 5" xfId="100"/>
    <cellStyle name="좋음" xfId="101"/>
    <cellStyle name="좋음 2" xfId="102"/>
    <cellStyle name="출력" xfId="103"/>
    <cellStyle name="출력 2" xfId="104"/>
    <cellStyle name="Currency" xfId="105"/>
    <cellStyle name="Currency [0]" xfId="106"/>
    <cellStyle name="통화 [0] 2 2" xfId="107"/>
    <cellStyle name="통화 [0] 2 2 2" xfId="108"/>
    <cellStyle name="표준 11" xfId="109"/>
    <cellStyle name="표준 2" xfId="110"/>
    <cellStyle name="표준 2 10" xfId="111"/>
    <cellStyle name="표준 2 2" xfId="112"/>
    <cellStyle name="표준 2_사본 - (원)신간목록_20100928" xfId="113"/>
    <cellStyle name="표준 3" xfId="114"/>
    <cellStyle name="표준 3 83" xfId="115"/>
    <cellStyle name="표준 33" xfId="116"/>
    <cellStyle name="표준 4" xfId="117"/>
    <cellStyle name="표준 5" xfId="118"/>
    <cellStyle name="표준 9" xfId="119"/>
    <cellStyle name="하이퍼링크 2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yjeon\AppData\Local\Microsoft\Windows\INetCache\Content.Outlook\NIN4WPXU\&#46972;&#51648;&#53685;_8\20150601_&#45432;&#50896;&#50612;&#47536;&#51060;&#46020;&#49436;&#44288;_&#51204;&#51088;&#52293;_&#44204;&#51201;&#494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견적서"/>
      <sheetName val="견적목록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9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4.28125" style="4" customWidth="1"/>
    <col min="2" max="2" width="8.421875" style="4" customWidth="1"/>
    <col min="3" max="3" width="38.7109375" style="2" customWidth="1"/>
    <col min="4" max="6" width="10.00390625" style="4" customWidth="1"/>
    <col min="7" max="7" width="10.00390625" style="5" customWidth="1"/>
    <col min="8" max="9" width="10.00390625" style="3" customWidth="1"/>
    <col min="10" max="12" width="10.00390625" style="4" customWidth="1"/>
    <col min="13" max="13" width="9.00390625" style="1" customWidth="1"/>
  </cols>
  <sheetData>
    <row r="1" spans="1:12" ht="16.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2" t="s">
        <v>6</v>
      </c>
      <c r="H1" s="13" t="s">
        <v>7</v>
      </c>
      <c r="I1" s="13" t="s">
        <v>1043</v>
      </c>
      <c r="J1" s="11" t="s">
        <v>8</v>
      </c>
      <c r="K1" s="11" t="s">
        <v>9</v>
      </c>
      <c r="L1" s="11" t="s">
        <v>10</v>
      </c>
    </row>
    <row r="2" spans="1:12" ht="16.5">
      <c r="A2" s="11"/>
      <c r="B2" s="11"/>
      <c r="C2" s="11"/>
      <c r="D2" s="11"/>
      <c r="E2" s="11"/>
      <c r="F2" s="11"/>
      <c r="G2" s="12"/>
      <c r="H2" s="13"/>
      <c r="I2" s="13"/>
      <c r="J2" s="11"/>
      <c r="K2" s="11"/>
      <c r="L2" s="11"/>
    </row>
    <row r="3" spans="1:12" s="10" customFormat="1" ht="16.5">
      <c r="A3" s="6">
        <v>1</v>
      </c>
      <c r="B3" s="6" t="s">
        <v>1044</v>
      </c>
      <c r="C3" s="7" t="s">
        <v>1045</v>
      </c>
      <c r="D3" s="6" t="s">
        <v>1036</v>
      </c>
      <c r="E3" s="6" t="s">
        <v>1046</v>
      </c>
      <c r="F3" s="6" t="s">
        <v>11</v>
      </c>
      <c r="G3" s="8">
        <f>DATE(2015,5,11)</f>
        <v>42135</v>
      </c>
      <c r="H3" s="8">
        <f>DATE(2015,5,21)</f>
        <v>42145</v>
      </c>
      <c r="I3" s="9">
        <v>21600</v>
      </c>
      <c r="J3" s="6" t="s">
        <v>78</v>
      </c>
      <c r="K3" s="6" t="s">
        <v>94</v>
      </c>
      <c r="L3" s="6" t="s">
        <v>13</v>
      </c>
    </row>
    <row r="4" spans="1:12" s="10" customFormat="1" ht="16.5">
      <c r="A4" s="6">
        <v>2</v>
      </c>
      <c r="B4" s="6" t="s">
        <v>99</v>
      </c>
      <c r="C4" s="7" t="s">
        <v>100</v>
      </c>
      <c r="D4" s="6" t="s">
        <v>37</v>
      </c>
      <c r="E4" s="6" t="s">
        <v>101</v>
      </c>
      <c r="F4" s="6" t="s">
        <v>1042</v>
      </c>
      <c r="G4" s="8">
        <f>DATE(2015,3,9)</f>
        <v>42072</v>
      </c>
      <c r="H4" s="9">
        <v>14900</v>
      </c>
      <c r="I4" s="9">
        <v>14150</v>
      </c>
      <c r="J4" s="6" t="s">
        <v>78</v>
      </c>
      <c r="K4" s="6" t="s">
        <v>98</v>
      </c>
      <c r="L4" s="6" t="s">
        <v>13</v>
      </c>
    </row>
    <row r="5" spans="1:12" s="10" customFormat="1" ht="16.5">
      <c r="A5" s="6">
        <v>3</v>
      </c>
      <c r="B5" s="6" t="s">
        <v>103</v>
      </c>
      <c r="C5" s="7" t="s">
        <v>104</v>
      </c>
      <c r="D5" s="6" t="s">
        <v>91</v>
      </c>
      <c r="E5" s="6" t="s">
        <v>105</v>
      </c>
      <c r="F5" s="6" t="s">
        <v>1042</v>
      </c>
      <c r="G5" s="8">
        <f>DATE(2015,6,26)</f>
        <v>42181</v>
      </c>
      <c r="H5" s="9">
        <v>17280</v>
      </c>
      <c r="I5" s="9">
        <v>16410</v>
      </c>
      <c r="J5" s="6" t="s">
        <v>78</v>
      </c>
      <c r="K5" s="6" t="s">
        <v>98</v>
      </c>
      <c r="L5" s="6" t="s">
        <v>22</v>
      </c>
    </row>
    <row r="6" spans="1:12" s="10" customFormat="1" ht="16.5">
      <c r="A6" s="6">
        <v>4</v>
      </c>
      <c r="B6" s="6" t="s">
        <v>107</v>
      </c>
      <c r="C6" s="7" t="s">
        <v>108</v>
      </c>
      <c r="D6" s="6" t="s">
        <v>109</v>
      </c>
      <c r="E6" s="6" t="s">
        <v>110</v>
      </c>
      <c r="F6" s="6" t="s">
        <v>1042</v>
      </c>
      <c r="G6" s="8">
        <f>DATE(2015,2,9)</f>
        <v>42044</v>
      </c>
      <c r="H6" s="9">
        <v>23940</v>
      </c>
      <c r="I6" s="9">
        <v>22740</v>
      </c>
      <c r="J6" s="6" t="s">
        <v>78</v>
      </c>
      <c r="K6" s="6" t="s">
        <v>98</v>
      </c>
      <c r="L6" s="6" t="s">
        <v>16</v>
      </c>
    </row>
    <row r="7" spans="1:12" s="10" customFormat="1" ht="16.5">
      <c r="A7" s="6">
        <v>5</v>
      </c>
      <c r="B7" s="6" t="s">
        <v>111</v>
      </c>
      <c r="C7" s="7" t="s">
        <v>112</v>
      </c>
      <c r="D7" s="6" t="s">
        <v>31</v>
      </c>
      <c r="E7" s="6" t="s">
        <v>113</v>
      </c>
      <c r="F7" s="6" t="s">
        <v>1042</v>
      </c>
      <c r="G7" s="8">
        <f>DATE(2015,7,1)</f>
        <v>42186</v>
      </c>
      <c r="H7" s="9">
        <v>13500</v>
      </c>
      <c r="I7" s="9">
        <v>12820</v>
      </c>
      <c r="J7" s="6" t="s">
        <v>78</v>
      </c>
      <c r="K7" s="6" t="s">
        <v>98</v>
      </c>
      <c r="L7" s="6" t="s">
        <v>22</v>
      </c>
    </row>
    <row r="8" spans="1:12" s="10" customFormat="1" ht="16.5">
      <c r="A8" s="6">
        <v>6</v>
      </c>
      <c r="B8" s="6" t="s">
        <v>954</v>
      </c>
      <c r="C8" s="7" t="s">
        <v>955</v>
      </c>
      <c r="D8" s="6" t="s">
        <v>945</v>
      </c>
      <c r="E8" s="6" t="s">
        <v>956</v>
      </c>
      <c r="F8" s="6" t="s">
        <v>1042</v>
      </c>
      <c r="G8" s="8">
        <f>DATE(2014,3,18)</f>
        <v>41716</v>
      </c>
      <c r="H8" s="9">
        <v>35200</v>
      </c>
      <c r="I8" s="9">
        <v>33440</v>
      </c>
      <c r="J8" s="6" t="s">
        <v>115</v>
      </c>
      <c r="K8" s="6" t="s">
        <v>116</v>
      </c>
      <c r="L8" s="6" t="s">
        <v>13</v>
      </c>
    </row>
    <row r="9" spans="1:12" s="10" customFormat="1" ht="16.5">
      <c r="A9" s="6">
        <v>7</v>
      </c>
      <c r="B9" s="6" t="s">
        <v>177</v>
      </c>
      <c r="C9" s="7" t="s">
        <v>178</v>
      </c>
      <c r="D9" s="6" t="s">
        <v>57</v>
      </c>
      <c r="E9" s="6" t="s">
        <v>179</v>
      </c>
      <c r="F9" s="6" t="s">
        <v>1042</v>
      </c>
      <c r="G9" s="8">
        <f>DATE(2015,6,27)</f>
        <v>42182</v>
      </c>
      <c r="H9" s="9">
        <v>17640</v>
      </c>
      <c r="I9" s="9">
        <v>16750</v>
      </c>
      <c r="J9" s="6" t="s">
        <v>115</v>
      </c>
      <c r="K9" s="6" t="s">
        <v>116</v>
      </c>
      <c r="L9" s="6" t="s">
        <v>13</v>
      </c>
    </row>
    <row r="10" spans="1:12" s="10" customFormat="1" ht="16.5">
      <c r="A10" s="6">
        <v>8</v>
      </c>
      <c r="B10" s="6" t="s">
        <v>123</v>
      </c>
      <c r="C10" s="7" t="s">
        <v>122</v>
      </c>
      <c r="D10" s="6" t="s">
        <v>124</v>
      </c>
      <c r="E10" s="6" t="s">
        <v>125</v>
      </c>
      <c r="F10" s="6" t="s">
        <v>1042</v>
      </c>
      <c r="G10" s="8">
        <f>DATE(2015,2,28)</f>
        <v>42063</v>
      </c>
      <c r="H10" s="9">
        <v>17280</v>
      </c>
      <c r="I10" s="9">
        <v>16410</v>
      </c>
      <c r="J10" s="6" t="s">
        <v>115</v>
      </c>
      <c r="K10" s="6" t="s">
        <v>116</v>
      </c>
      <c r="L10" s="6" t="s">
        <v>16</v>
      </c>
    </row>
    <row r="11" spans="1:12" s="10" customFormat="1" ht="16.5">
      <c r="A11" s="6">
        <v>9</v>
      </c>
      <c r="B11" s="6" t="s">
        <v>957</v>
      </c>
      <c r="C11" s="7" t="s">
        <v>958</v>
      </c>
      <c r="D11" s="6" t="s">
        <v>959</v>
      </c>
      <c r="E11" s="6" t="s">
        <v>960</v>
      </c>
      <c r="F11" s="6" t="s">
        <v>961</v>
      </c>
      <c r="G11" s="8">
        <f>DATE(2015,6,6)</f>
        <v>42161</v>
      </c>
      <c r="H11" s="9">
        <v>23100</v>
      </c>
      <c r="I11" s="9">
        <v>21940</v>
      </c>
      <c r="J11" s="6" t="s">
        <v>115</v>
      </c>
      <c r="K11" s="6" t="s">
        <v>116</v>
      </c>
      <c r="L11" s="6" t="s">
        <v>13</v>
      </c>
    </row>
    <row r="12" spans="1:12" s="10" customFormat="1" ht="16.5">
      <c r="A12" s="6">
        <v>10</v>
      </c>
      <c r="B12" s="6" t="s">
        <v>130</v>
      </c>
      <c r="C12" s="7" t="s">
        <v>131</v>
      </c>
      <c r="D12" s="6" t="s">
        <v>26</v>
      </c>
      <c r="E12" s="6" t="s">
        <v>132</v>
      </c>
      <c r="F12" s="6" t="s">
        <v>1042</v>
      </c>
      <c r="G12" s="8">
        <f>DATE(2015,7,3)</f>
        <v>42188</v>
      </c>
      <c r="H12" s="9">
        <v>23400</v>
      </c>
      <c r="I12" s="9">
        <v>22230</v>
      </c>
      <c r="J12" s="6" t="s">
        <v>115</v>
      </c>
      <c r="K12" s="6" t="s">
        <v>116</v>
      </c>
      <c r="L12" s="6" t="s">
        <v>13</v>
      </c>
    </row>
    <row r="13" spans="1:12" s="10" customFormat="1" ht="16.5">
      <c r="A13" s="6">
        <v>11</v>
      </c>
      <c r="B13" s="6" t="s">
        <v>137</v>
      </c>
      <c r="C13" s="7" t="s">
        <v>138</v>
      </c>
      <c r="D13" s="6" t="s">
        <v>139</v>
      </c>
      <c r="E13" s="6" t="s">
        <v>140</v>
      </c>
      <c r="F13" s="6" t="s">
        <v>1042</v>
      </c>
      <c r="G13" s="8">
        <f>DATE(2015,7,6)</f>
        <v>42191</v>
      </c>
      <c r="H13" s="9">
        <v>16380</v>
      </c>
      <c r="I13" s="9">
        <v>15560</v>
      </c>
      <c r="J13" s="6" t="s">
        <v>115</v>
      </c>
      <c r="K13" s="6" t="s">
        <v>116</v>
      </c>
      <c r="L13" s="6" t="s">
        <v>13</v>
      </c>
    </row>
    <row r="14" spans="1:12" s="10" customFormat="1" ht="16.5">
      <c r="A14" s="6">
        <v>12</v>
      </c>
      <c r="B14" s="6" t="s">
        <v>141</v>
      </c>
      <c r="C14" s="7" t="s">
        <v>142</v>
      </c>
      <c r="D14" s="6" t="s">
        <v>45</v>
      </c>
      <c r="E14" s="6" t="s">
        <v>143</v>
      </c>
      <c r="F14" s="6" t="s">
        <v>1042</v>
      </c>
      <c r="G14" s="8">
        <f>DATE(2014,5,9)</f>
        <v>41768</v>
      </c>
      <c r="H14" s="9">
        <v>16380</v>
      </c>
      <c r="I14" s="9">
        <v>15560</v>
      </c>
      <c r="J14" s="6" t="s">
        <v>115</v>
      </c>
      <c r="K14" s="6" t="s">
        <v>116</v>
      </c>
      <c r="L14" s="6" t="s">
        <v>13</v>
      </c>
    </row>
    <row r="15" spans="1:12" s="10" customFormat="1" ht="16.5">
      <c r="A15" s="6">
        <v>13</v>
      </c>
      <c r="B15" s="6" t="s">
        <v>147</v>
      </c>
      <c r="C15" s="7" t="s">
        <v>148</v>
      </c>
      <c r="D15" s="6" t="s">
        <v>124</v>
      </c>
      <c r="E15" s="6" t="s">
        <v>149</v>
      </c>
      <c r="F15" s="6" t="s">
        <v>1042</v>
      </c>
      <c r="G15" s="8">
        <f>DATE(2015,5,23)</f>
        <v>42147</v>
      </c>
      <c r="H15" s="9">
        <v>17640</v>
      </c>
      <c r="I15" s="9">
        <v>16750</v>
      </c>
      <c r="J15" s="6" t="s">
        <v>115</v>
      </c>
      <c r="K15" s="6" t="s">
        <v>116</v>
      </c>
      <c r="L15" s="6" t="s">
        <v>13</v>
      </c>
    </row>
    <row r="16" spans="1:12" s="10" customFormat="1" ht="16.5">
      <c r="A16" s="6">
        <v>14</v>
      </c>
      <c r="B16" s="6" t="s">
        <v>150</v>
      </c>
      <c r="C16" s="7" t="s">
        <v>151</v>
      </c>
      <c r="D16" s="6" t="s">
        <v>152</v>
      </c>
      <c r="E16" s="6" t="s">
        <v>153</v>
      </c>
      <c r="F16" s="6" t="s">
        <v>1042</v>
      </c>
      <c r="G16" s="8">
        <f>DATE(2015,7,9)</f>
        <v>42194</v>
      </c>
      <c r="H16" s="9">
        <v>18900</v>
      </c>
      <c r="I16" s="9">
        <v>17950</v>
      </c>
      <c r="J16" s="6" t="s">
        <v>115</v>
      </c>
      <c r="K16" s="6" t="s">
        <v>116</v>
      </c>
      <c r="L16" s="6" t="s">
        <v>13</v>
      </c>
    </row>
    <row r="17" spans="1:12" s="10" customFormat="1" ht="16.5">
      <c r="A17" s="6">
        <v>15</v>
      </c>
      <c r="B17" s="6" t="s">
        <v>154</v>
      </c>
      <c r="C17" s="7" t="s">
        <v>155</v>
      </c>
      <c r="D17" s="6" t="s">
        <v>57</v>
      </c>
      <c r="E17" s="6" t="s">
        <v>156</v>
      </c>
      <c r="F17" s="6" t="s">
        <v>1042</v>
      </c>
      <c r="G17" s="8">
        <f>DATE(2015,3,28)</f>
        <v>42091</v>
      </c>
      <c r="H17" s="9">
        <v>20160</v>
      </c>
      <c r="I17" s="9">
        <v>19150</v>
      </c>
      <c r="J17" s="6" t="s">
        <v>115</v>
      </c>
      <c r="K17" s="6" t="s">
        <v>116</v>
      </c>
      <c r="L17" s="6" t="s">
        <v>16</v>
      </c>
    </row>
    <row r="18" spans="1:12" s="10" customFormat="1" ht="16.5">
      <c r="A18" s="6">
        <v>16</v>
      </c>
      <c r="B18" s="6" t="s">
        <v>158</v>
      </c>
      <c r="C18" s="7" t="s">
        <v>159</v>
      </c>
      <c r="D18" s="6" t="s">
        <v>117</v>
      </c>
      <c r="E18" s="6" t="s">
        <v>160</v>
      </c>
      <c r="F18" s="6" t="s">
        <v>1042</v>
      </c>
      <c r="G18" s="8">
        <f>DATE(2014,11,6)</f>
        <v>41949</v>
      </c>
      <c r="H18" s="9">
        <v>17640</v>
      </c>
      <c r="I18" s="9">
        <v>16750</v>
      </c>
      <c r="J18" s="6" t="s">
        <v>115</v>
      </c>
      <c r="K18" s="6" t="s">
        <v>116</v>
      </c>
      <c r="L18" s="6" t="s">
        <v>13</v>
      </c>
    </row>
    <row r="19" spans="1:12" s="10" customFormat="1" ht="16.5">
      <c r="A19" s="6">
        <v>17</v>
      </c>
      <c r="B19" s="6" t="s">
        <v>962</v>
      </c>
      <c r="C19" s="7" t="s">
        <v>963</v>
      </c>
      <c r="D19" s="6" t="s">
        <v>959</v>
      </c>
      <c r="E19" s="6" t="s">
        <v>964</v>
      </c>
      <c r="F19" s="6" t="s">
        <v>1042</v>
      </c>
      <c r="G19" s="8">
        <f>DATE(2015,7,11)</f>
        <v>42196</v>
      </c>
      <c r="H19" s="9">
        <v>24700</v>
      </c>
      <c r="I19" s="9">
        <v>23460</v>
      </c>
      <c r="J19" s="6" t="s">
        <v>115</v>
      </c>
      <c r="K19" s="6" t="s">
        <v>116</v>
      </c>
      <c r="L19" s="6" t="s">
        <v>13</v>
      </c>
    </row>
    <row r="20" spans="1:12" s="10" customFormat="1" ht="16.5">
      <c r="A20" s="6">
        <v>18</v>
      </c>
      <c r="B20" s="6" t="s">
        <v>162</v>
      </c>
      <c r="C20" s="7" t="s">
        <v>163</v>
      </c>
      <c r="D20" s="6" t="s">
        <v>117</v>
      </c>
      <c r="E20" s="6" t="s">
        <v>164</v>
      </c>
      <c r="F20" s="6" t="s">
        <v>1042</v>
      </c>
      <c r="G20" s="8">
        <f>DATE(2014,12,30)</f>
        <v>42003</v>
      </c>
      <c r="H20" s="9">
        <v>17640</v>
      </c>
      <c r="I20" s="9">
        <v>16750</v>
      </c>
      <c r="J20" s="6" t="s">
        <v>115</v>
      </c>
      <c r="K20" s="6" t="s">
        <v>116</v>
      </c>
      <c r="L20" s="6" t="s">
        <v>13</v>
      </c>
    </row>
    <row r="21" spans="1:12" s="10" customFormat="1" ht="16.5">
      <c r="A21" s="6">
        <v>19</v>
      </c>
      <c r="B21" s="6" t="s">
        <v>165</v>
      </c>
      <c r="C21" s="7" t="s">
        <v>166</v>
      </c>
      <c r="D21" s="6" t="s">
        <v>26</v>
      </c>
      <c r="E21" s="6" t="s">
        <v>132</v>
      </c>
      <c r="F21" s="6" t="s">
        <v>1042</v>
      </c>
      <c r="G21" s="8">
        <f>DATE(2015,7,3)</f>
        <v>42188</v>
      </c>
      <c r="H21" s="9">
        <v>23400</v>
      </c>
      <c r="I21" s="9">
        <v>22230</v>
      </c>
      <c r="J21" s="6" t="s">
        <v>115</v>
      </c>
      <c r="K21" s="6" t="s">
        <v>116</v>
      </c>
      <c r="L21" s="6" t="s">
        <v>13</v>
      </c>
    </row>
    <row r="22" spans="1:12" s="10" customFormat="1" ht="16.5">
      <c r="A22" s="6">
        <v>20</v>
      </c>
      <c r="B22" s="6" t="s">
        <v>169</v>
      </c>
      <c r="C22" s="7" t="s">
        <v>170</v>
      </c>
      <c r="D22" s="6" t="s">
        <v>82</v>
      </c>
      <c r="E22" s="6" t="s">
        <v>171</v>
      </c>
      <c r="F22" s="6" t="s">
        <v>1042</v>
      </c>
      <c r="G22" s="8">
        <f>DATE(2015,7,14)</f>
        <v>42199</v>
      </c>
      <c r="H22" s="9">
        <v>17640</v>
      </c>
      <c r="I22" s="9">
        <v>16750</v>
      </c>
      <c r="J22" s="6" t="s">
        <v>115</v>
      </c>
      <c r="K22" s="6" t="s">
        <v>116</v>
      </c>
      <c r="L22" s="6" t="s">
        <v>13</v>
      </c>
    </row>
    <row r="23" spans="1:12" s="10" customFormat="1" ht="16.5">
      <c r="A23" s="6">
        <v>21</v>
      </c>
      <c r="B23" s="6" t="s">
        <v>1047</v>
      </c>
      <c r="C23" s="7" t="s">
        <v>1048</v>
      </c>
      <c r="D23" s="6" t="s">
        <v>1049</v>
      </c>
      <c r="E23" s="6" t="s">
        <v>1050</v>
      </c>
      <c r="F23" s="6" t="s">
        <v>11</v>
      </c>
      <c r="G23" s="8">
        <f>DATE(2015,2,15)</f>
        <v>42050</v>
      </c>
      <c r="H23" s="8">
        <f>DATE(2015,7,6)</f>
        <v>42191</v>
      </c>
      <c r="I23" s="9">
        <v>17820</v>
      </c>
      <c r="J23" s="6" t="s">
        <v>115</v>
      </c>
      <c r="K23" s="6" t="s">
        <v>180</v>
      </c>
      <c r="L23" s="6" t="s">
        <v>13</v>
      </c>
    </row>
    <row r="24" spans="1:12" s="10" customFormat="1" ht="16.5">
      <c r="A24" s="6">
        <v>22</v>
      </c>
      <c r="B24" s="6" t="s">
        <v>184</v>
      </c>
      <c r="C24" s="7" t="s">
        <v>185</v>
      </c>
      <c r="D24" s="6" t="s">
        <v>82</v>
      </c>
      <c r="E24" s="6" t="s">
        <v>186</v>
      </c>
      <c r="F24" s="6" t="s">
        <v>1042</v>
      </c>
      <c r="G24" s="8">
        <f>DATE(2015,7,1)</f>
        <v>42186</v>
      </c>
      <c r="H24" s="9">
        <v>15120</v>
      </c>
      <c r="I24" s="9">
        <v>14360</v>
      </c>
      <c r="J24" s="6" t="s">
        <v>115</v>
      </c>
      <c r="K24" s="6" t="s">
        <v>180</v>
      </c>
      <c r="L24" s="6" t="s">
        <v>13</v>
      </c>
    </row>
    <row r="25" spans="1:12" s="10" customFormat="1" ht="16.5">
      <c r="A25" s="6">
        <v>23</v>
      </c>
      <c r="B25" s="6" t="s">
        <v>187</v>
      </c>
      <c r="C25" s="7" t="s">
        <v>188</v>
      </c>
      <c r="D25" s="6" t="s">
        <v>120</v>
      </c>
      <c r="E25" s="6" t="s">
        <v>189</v>
      </c>
      <c r="F25" s="6" t="s">
        <v>1042</v>
      </c>
      <c r="G25" s="8">
        <f>DATE(2014,3,18)</f>
        <v>41716</v>
      </c>
      <c r="H25" s="9">
        <v>15120</v>
      </c>
      <c r="I25" s="9">
        <v>14360</v>
      </c>
      <c r="J25" s="6" t="s">
        <v>115</v>
      </c>
      <c r="K25" s="6" t="s">
        <v>180</v>
      </c>
      <c r="L25" s="6" t="s">
        <v>16</v>
      </c>
    </row>
    <row r="26" spans="1:12" s="10" customFormat="1" ht="16.5">
      <c r="A26" s="6">
        <v>24</v>
      </c>
      <c r="B26" s="6" t="s">
        <v>190</v>
      </c>
      <c r="C26" s="7" t="s">
        <v>191</v>
      </c>
      <c r="D26" s="6" t="s">
        <v>24</v>
      </c>
      <c r="E26" s="6" t="s">
        <v>192</v>
      </c>
      <c r="F26" s="6" t="s">
        <v>1042</v>
      </c>
      <c r="G26" s="8">
        <f>DATE(2015,4,3)</f>
        <v>42097</v>
      </c>
      <c r="H26" s="9">
        <v>27360</v>
      </c>
      <c r="I26" s="9">
        <v>25990</v>
      </c>
      <c r="J26" s="6" t="s">
        <v>115</v>
      </c>
      <c r="K26" s="6" t="s">
        <v>180</v>
      </c>
      <c r="L26" s="6" t="s">
        <v>13</v>
      </c>
    </row>
    <row r="27" spans="1:12" s="10" customFormat="1" ht="16.5">
      <c r="A27" s="6">
        <v>25</v>
      </c>
      <c r="B27" s="6" t="s">
        <v>966</v>
      </c>
      <c r="C27" s="7" t="s">
        <v>967</v>
      </c>
      <c r="D27" s="6" t="s">
        <v>948</v>
      </c>
      <c r="E27" s="6" t="s">
        <v>965</v>
      </c>
      <c r="F27" s="6" t="s">
        <v>968</v>
      </c>
      <c r="G27" s="8">
        <f>DATE(2014,7,8)</f>
        <v>41828</v>
      </c>
      <c r="H27" s="9">
        <v>28200</v>
      </c>
      <c r="I27" s="9">
        <v>26790</v>
      </c>
      <c r="J27" s="6" t="s">
        <v>115</v>
      </c>
      <c r="K27" s="6" t="s">
        <v>180</v>
      </c>
      <c r="L27" s="6" t="s">
        <v>13</v>
      </c>
    </row>
    <row r="28" spans="1:12" s="10" customFormat="1" ht="16.5">
      <c r="A28" s="6">
        <v>26</v>
      </c>
      <c r="B28" s="6" t="s">
        <v>195</v>
      </c>
      <c r="C28" s="7" t="s">
        <v>196</v>
      </c>
      <c r="D28" s="6" t="s">
        <v>82</v>
      </c>
      <c r="E28" s="6" t="s">
        <v>194</v>
      </c>
      <c r="F28" s="6" t="s">
        <v>1042</v>
      </c>
      <c r="G28" s="8">
        <f>DATE(2014,11,20)</f>
        <v>41963</v>
      </c>
      <c r="H28" s="9">
        <v>16020</v>
      </c>
      <c r="I28" s="9">
        <v>15210</v>
      </c>
      <c r="J28" s="6" t="s">
        <v>115</v>
      </c>
      <c r="K28" s="6" t="s">
        <v>180</v>
      </c>
      <c r="L28" s="6" t="s">
        <v>13</v>
      </c>
    </row>
    <row r="29" spans="1:12" s="10" customFormat="1" ht="16.5">
      <c r="A29" s="6">
        <v>27</v>
      </c>
      <c r="B29" s="6" t="s">
        <v>197</v>
      </c>
      <c r="C29" s="7" t="s">
        <v>198</v>
      </c>
      <c r="D29" s="6" t="s">
        <v>93</v>
      </c>
      <c r="E29" s="6" t="s">
        <v>199</v>
      </c>
      <c r="F29" s="6" t="s">
        <v>1042</v>
      </c>
      <c r="G29" s="8">
        <f>DATE(2014,3,10)</f>
        <v>41708</v>
      </c>
      <c r="H29" s="9">
        <v>22680</v>
      </c>
      <c r="I29" s="9">
        <v>21540</v>
      </c>
      <c r="J29" s="6" t="s">
        <v>115</v>
      </c>
      <c r="K29" s="6" t="s">
        <v>180</v>
      </c>
      <c r="L29" s="6" t="s">
        <v>13</v>
      </c>
    </row>
    <row r="30" spans="1:12" s="10" customFormat="1" ht="16.5">
      <c r="A30" s="6">
        <v>28</v>
      </c>
      <c r="B30" s="6" t="s">
        <v>202</v>
      </c>
      <c r="C30" s="7" t="s">
        <v>203</v>
      </c>
      <c r="D30" s="6" t="s">
        <v>42</v>
      </c>
      <c r="E30" s="6" t="s">
        <v>204</v>
      </c>
      <c r="F30" s="6" t="s">
        <v>205</v>
      </c>
      <c r="G30" s="8">
        <f>DATE(2015,4,10)</f>
        <v>42104</v>
      </c>
      <c r="H30" s="9">
        <v>16200</v>
      </c>
      <c r="I30" s="9">
        <v>15390</v>
      </c>
      <c r="J30" s="6" t="s">
        <v>115</v>
      </c>
      <c r="K30" s="6" t="s">
        <v>180</v>
      </c>
      <c r="L30" s="6" t="s">
        <v>13</v>
      </c>
    </row>
    <row r="31" spans="1:12" s="10" customFormat="1" ht="16.5">
      <c r="A31" s="6">
        <v>29</v>
      </c>
      <c r="B31" s="6" t="s">
        <v>206</v>
      </c>
      <c r="C31" s="7" t="s">
        <v>207</v>
      </c>
      <c r="D31" s="6" t="s">
        <v>82</v>
      </c>
      <c r="E31" s="6" t="s">
        <v>208</v>
      </c>
      <c r="F31" s="6" t="s">
        <v>1042</v>
      </c>
      <c r="G31" s="8">
        <f>DATE(2014,9,17)</f>
        <v>41899</v>
      </c>
      <c r="H31" s="9">
        <v>18900</v>
      </c>
      <c r="I31" s="9">
        <v>17950</v>
      </c>
      <c r="J31" s="6" t="s">
        <v>115</v>
      </c>
      <c r="K31" s="6" t="s">
        <v>180</v>
      </c>
      <c r="L31" s="6" t="s">
        <v>13</v>
      </c>
    </row>
    <row r="32" spans="1:12" s="10" customFormat="1" ht="16.5">
      <c r="A32" s="6">
        <v>30</v>
      </c>
      <c r="B32" s="6" t="s">
        <v>209</v>
      </c>
      <c r="C32" s="7" t="s">
        <v>210</v>
      </c>
      <c r="D32" s="6" t="s">
        <v>14</v>
      </c>
      <c r="E32" s="6" t="s">
        <v>211</v>
      </c>
      <c r="F32" s="6" t="s">
        <v>1042</v>
      </c>
      <c r="G32" s="8">
        <f>DATE(2015,4,9)</f>
        <v>42103</v>
      </c>
      <c r="H32" s="9">
        <v>37800</v>
      </c>
      <c r="I32" s="9">
        <v>35910</v>
      </c>
      <c r="J32" s="6" t="s">
        <v>115</v>
      </c>
      <c r="K32" s="6" t="s">
        <v>180</v>
      </c>
      <c r="L32" s="6" t="s">
        <v>22</v>
      </c>
    </row>
    <row r="33" spans="1:12" s="10" customFormat="1" ht="16.5">
      <c r="A33" s="6">
        <v>31</v>
      </c>
      <c r="B33" s="6" t="s">
        <v>212</v>
      </c>
      <c r="C33" s="7" t="s">
        <v>213</v>
      </c>
      <c r="D33" s="6" t="s">
        <v>54</v>
      </c>
      <c r="E33" s="6" t="s">
        <v>214</v>
      </c>
      <c r="F33" s="6" t="s">
        <v>1042</v>
      </c>
      <c r="G33" s="8">
        <f>DATE(2014,11,10)</f>
        <v>41953</v>
      </c>
      <c r="H33" s="9">
        <v>20790</v>
      </c>
      <c r="I33" s="9">
        <v>19750</v>
      </c>
      <c r="J33" s="6" t="s">
        <v>115</v>
      </c>
      <c r="K33" s="6" t="s">
        <v>180</v>
      </c>
      <c r="L33" s="6" t="s">
        <v>13</v>
      </c>
    </row>
    <row r="34" spans="1:12" s="10" customFormat="1" ht="16.5">
      <c r="A34" s="6">
        <v>32</v>
      </c>
      <c r="B34" s="6" t="s">
        <v>215</v>
      </c>
      <c r="C34" s="7" t="s">
        <v>216</v>
      </c>
      <c r="D34" s="6" t="s">
        <v>43</v>
      </c>
      <c r="E34" s="6" t="s">
        <v>217</v>
      </c>
      <c r="F34" s="6" t="s">
        <v>1042</v>
      </c>
      <c r="G34" s="8">
        <f>DATE(2015,4,7)</f>
        <v>42101</v>
      </c>
      <c r="H34" s="9">
        <v>9000</v>
      </c>
      <c r="I34" s="9">
        <v>8550</v>
      </c>
      <c r="J34" s="6" t="s">
        <v>115</v>
      </c>
      <c r="K34" s="6" t="s">
        <v>180</v>
      </c>
      <c r="L34" s="6" t="s">
        <v>13</v>
      </c>
    </row>
    <row r="35" spans="1:12" s="10" customFormat="1" ht="16.5">
      <c r="A35" s="6">
        <v>33</v>
      </c>
      <c r="B35" s="6" t="s">
        <v>218</v>
      </c>
      <c r="C35" s="7" t="s">
        <v>219</v>
      </c>
      <c r="D35" s="6" t="s">
        <v>117</v>
      </c>
      <c r="E35" s="6" t="s">
        <v>220</v>
      </c>
      <c r="F35" s="6" t="s">
        <v>1042</v>
      </c>
      <c r="G35" s="8">
        <f>DATE(2015,8,5)</f>
        <v>42221</v>
      </c>
      <c r="H35" s="9">
        <v>22680</v>
      </c>
      <c r="I35" s="9">
        <v>21540</v>
      </c>
      <c r="J35" s="6" t="s">
        <v>115</v>
      </c>
      <c r="K35" s="6" t="s">
        <v>180</v>
      </c>
      <c r="L35" s="6" t="s">
        <v>13</v>
      </c>
    </row>
    <row r="36" spans="1:12" s="10" customFormat="1" ht="16.5">
      <c r="A36" s="6">
        <v>34</v>
      </c>
      <c r="B36" s="6" t="s">
        <v>221</v>
      </c>
      <c r="C36" s="7" t="s">
        <v>222</v>
      </c>
      <c r="D36" s="6" t="s">
        <v>82</v>
      </c>
      <c r="E36" s="6" t="s">
        <v>223</v>
      </c>
      <c r="F36" s="6" t="s">
        <v>1042</v>
      </c>
      <c r="G36" s="8">
        <f>DATE(2015,2,11)</f>
        <v>42046</v>
      </c>
      <c r="H36" s="9">
        <v>15120</v>
      </c>
      <c r="I36" s="9">
        <v>14360</v>
      </c>
      <c r="J36" s="6" t="s">
        <v>115</v>
      </c>
      <c r="K36" s="6" t="s">
        <v>180</v>
      </c>
      <c r="L36" s="6" t="s">
        <v>13</v>
      </c>
    </row>
    <row r="37" spans="1:12" s="10" customFormat="1" ht="16.5">
      <c r="A37" s="6">
        <v>35</v>
      </c>
      <c r="B37" s="6" t="s">
        <v>224</v>
      </c>
      <c r="C37" s="7" t="s">
        <v>225</v>
      </c>
      <c r="D37" s="6" t="s">
        <v>182</v>
      </c>
      <c r="E37" s="6" t="s">
        <v>226</v>
      </c>
      <c r="F37" s="6" t="s">
        <v>1042</v>
      </c>
      <c r="G37" s="8">
        <f>DATE(2014,3,10)</f>
        <v>41708</v>
      </c>
      <c r="H37" s="9">
        <v>21420</v>
      </c>
      <c r="I37" s="9">
        <v>20340</v>
      </c>
      <c r="J37" s="6" t="s">
        <v>115</v>
      </c>
      <c r="K37" s="6" t="s">
        <v>180</v>
      </c>
      <c r="L37" s="6" t="s">
        <v>13</v>
      </c>
    </row>
    <row r="38" spans="1:12" s="10" customFormat="1" ht="16.5">
      <c r="A38" s="6">
        <v>36</v>
      </c>
      <c r="B38" s="6" t="s">
        <v>228</v>
      </c>
      <c r="C38" s="7" t="s">
        <v>229</v>
      </c>
      <c r="D38" s="6" t="s">
        <v>89</v>
      </c>
      <c r="E38" s="6" t="s">
        <v>230</v>
      </c>
      <c r="F38" s="6" t="s">
        <v>1042</v>
      </c>
      <c r="G38" s="8">
        <f>DATE(2015,5,9)</f>
        <v>42133</v>
      </c>
      <c r="H38" s="9">
        <v>18900</v>
      </c>
      <c r="I38" s="9">
        <v>17950</v>
      </c>
      <c r="J38" s="6" t="s">
        <v>115</v>
      </c>
      <c r="K38" s="6" t="s">
        <v>180</v>
      </c>
      <c r="L38" s="6" t="s">
        <v>13</v>
      </c>
    </row>
    <row r="39" spans="1:12" s="10" customFormat="1" ht="16.5">
      <c r="A39" s="6">
        <v>37</v>
      </c>
      <c r="B39" s="6" t="s">
        <v>231</v>
      </c>
      <c r="C39" s="7" t="s">
        <v>232</v>
      </c>
      <c r="D39" s="6" t="s">
        <v>82</v>
      </c>
      <c r="E39" s="6" t="s">
        <v>233</v>
      </c>
      <c r="F39" s="6" t="s">
        <v>1042</v>
      </c>
      <c r="G39" s="8">
        <f>DATE(2014,11,20)</f>
        <v>41963</v>
      </c>
      <c r="H39" s="9">
        <v>17820</v>
      </c>
      <c r="I39" s="9">
        <v>16920</v>
      </c>
      <c r="J39" s="6" t="s">
        <v>115</v>
      </c>
      <c r="K39" s="6" t="s">
        <v>180</v>
      </c>
      <c r="L39" s="6" t="s">
        <v>13</v>
      </c>
    </row>
    <row r="40" spans="1:12" s="10" customFormat="1" ht="16.5">
      <c r="A40" s="6">
        <v>38</v>
      </c>
      <c r="B40" s="6" t="s">
        <v>234</v>
      </c>
      <c r="C40" s="7" t="s">
        <v>235</v>
      </c>
      <c r="D40" s="6" t="s">
        <v>152</v>
      </c>
      <c r="E40" s="6" t="s">
        <v>144</v>
      </c>
      <c r="F40" s="6" t="s">
        <v>1042</v>
      </c>
      <c r="G40" s="8">
        <f>DATE(2015,6,19)</f>
        <v>42174</v>
      </c>
      <c r="H40" s="9">
        <v>18900</v>
      </c>
      <c r="I40" s="9">
        <v>17950</v>
      </c>
      <c r="J40" s="6" t="s">
        <v>115</v>
      </c>
      <c r="K40" s="6" t="s">
        <v>180</v>
      </c>
      <c r="L40" s="6" t="s">
        <v>13</v>
      </c>
    </row>
    <row r="41" spans="1:12" s="10" customFormat="1" ht="16.5">
      <c r="A41" s="6">
        <v>39</v>
      </c>
      <c r="B41" s="6" t="s">
        <v>238</v>
      </c>
      <c r="C41" s="7" t="s">
        <v>239</v>
      </c>
      <c r="D41" s="6" t="s">
        <v>46</v>
      </c>
      <c r="E41" s="6" t="s">
        <v>240</v>
      </c>
      <c r="F41" s="6" t="s">
        <v>1042</v>
      </c>
      <c r="G41" s="8">
        <f>DATE(2015,5,15)</f>
        <v>42139</v>
      </c>
      <c r="H41" s="9">
        <v>12600</v>
      </c>
      <c r="I41" s="9">
        <v>11970</v>
      </c>
      <c r="J41" s="6" t="s">
        <v>115</v>
      </c>
      <c r="K41" s="6" t="s">
        <v>237</v>
      </c>
      <c r="L41" s="6" t="s">
        <v>13</v>
      </c>
    </row>
    <row r="42" spans="1:12" s="10" customFormat="1" ht="16.5">
      <c r="A42" s="6">
        <v>40</v>
      </c>
      <c r="B42" s="6" t="s">
        <v>241</v>
      </c>
      <c r="C42" s="7" t="s">
        <v>242</v>
      </c>
      <c r="D42" s="6" t="s">
        <v>172</v>
      </c>
      <c r="E42" s="6" t="s">
        <v>243</v>
      </c>
      <c r="F42" s="6" t="s">
        <v>1042</v>
      </c>
      <c r="G42" s="8">
        <f>DATE(2015,7,23)</f>
        <v>42208</v>
      </c>
      <c r="H42" s="9">
        <v>15660</v>
      </c>
      <c r="I42" s="9">
        <v>14870</v>
      </c>
      <c r="J42" s="6" t="s">
        <v>115</v>
      </c>
      <c r="K42" s="6" t="s">
        <v>237</v>
      </c>
      <c r="L42" s="6" t="s">
        <v>13</v>
      </c>
    </row>
    <row r="43" spans="1:12" s="10" customFormat="1" ht="16.5">
      <c r="A43" s="6">
        <v>41</v>
      </c>
      <c r="B43" s="6" t="s">
        <v>245</v>
      </c>
      <c r="C43" s="7" t="s">
        <v>246</v>
      </c>
      <c r="D43" s="6" t="s">
        <v>57</v>
      </c>
      <c r="E43" s="6" t="s">
        <v>247</v>
      </c>
      <c r="F43" s="6" t="s">
        <v>1042</v>
      </c>
      <c r="G43" s="8">
        <f>DATE(2015,5,30)</f>
        <v>42154</v>
      </c>
      <c r="H43" s="9">
        <v>16380</v>
      </c>
      <c r="I43" s="9">
        <v>15560</v>
      </c>
      <c r="J43" s="6" t="s">
        <v>115</v>
      </c>
      <c r="K43" s="6" t="s">
        <v>237</v>
      </c>
      <c r="L43" s="6" t="s">
        <v>13</v>
      </c>
    </row>
    <row r="44" spans="1:12" s="10" customFormat="1" ht="16.5">
      <c r="A44" s="6">
        <v>42</v>
      </c>
      <c r="B44" s="6" t="s">
        <v>248</v>
      </c>
      <c r="C44" s="7" t="s">
        <v>249</v>
      </c>
      <c r="D44" s="6" t="s">
        <v>129</v>
      </c>
      <c r="E44" s="6" t="s">
        <v>250</v>
      </c>
      <c r="F44" s="6" t="s">
        <v>1042</v>
      </c>
      <c r="G44" s="8">
        <f>DATE(2015,3,3)</f>
        <v>42066</v>
      </c>
      <c r="H44" s="9">
        <v>21600</v>
      </c>
      <c r="I44" s="9">
        <v>20520</v>
      </c>
      <c r="J44" s="6" t="s">
        <v>115</v>
      </c>
      <c r="K44" s="6" t="s">
        <v>237</v>
      </c>
      <c r="L44" s="6" t="s">
        <v>13</v>
      </c>
    </row>
    <row r="45" spans="1:12" s="10" customFormat="1" ht="16.5">
      <c r="A45" s="6">
        <v>43</v>
      </c>
      <c r="B45" s="6" t="s">
        <v>251</v>
      </c>
      <c r="C45" s="7" t="s">
        <v>252</v>
      </c>
      <c r="D45" s="6" t="s">
        <v>62</v>
      </c>
      <c r="E45" s="6" t="s">
        <v>253</v>
      </c>
      <c r="F45" s="6" t="s">
        <v>1042</v>
      </c>
      <c r="G45" s="8">
        <f>DATE(2014,7,31)</f>
        <v>41851</v>
      </c>
      <c r="H45" s="9">
        <v>16200</v>
      </c>
      <c r="I45" s="9">
        <v>15390</v>
      </c>
      <c r="J45" s="6" t="s">
        <v>115</v>
      </c>
      <c r="K45" s="6" t="s">
        <v>237</v>
      </c>
      <c r="L45" s="6" t="s">
        <v>13</v>
      </c>
    </row>
    <row r="46" spans="1:12" s="10" customFormat="1" ht="16.5">
      <c r="A46" s="6">
        <v>44</v>
      </c>
      <c r="B46" s="6" t="s">
        <v>254</v>
      </c>
      <c r="C46" s="7" t="s">
        <v>255</v>
      </c>
      <c r="D46" s="6" t="s">
        <v>15</v>
      </c>
      <c r="E46" s="6" t="s">
        <v>256</v>
      </c>
      <c r="F46" s="6" t="s">
        <v>1042</v>
      </c>
      <c r="G46" s="8">
        <f>DATE(2015,6,16)</f>
        <v>42171</v>
      </c>
      <c r="H46" s="9">
        <v>17280</v>
      </c>
      <c r="I46" s="9">
        <v>16410</v>
      </c>
      <c r="J46" s="6" t="s">
        <v>115</v>
      </c>
      <c r="K46" s="6" t="s">
        <v>237</v>
      </c>
      <c r="L46" s="6" t="s">
        <v>22</v>
      </c>
    </row>
    <row r="47" spans="1:12" s="10" customFormat="1" ht="16.5">
      <c r="A47" s="6">
        <v>45</v>
      </c>
      <c r="B47" s="6" t="s">
        <v>258</v>
      </c>
      <c r="C47" s="7" t="s">
        <v>259</v>
      </c>
      <c r="D47" s="6" t="s">
        <v>57</v>
      </c>
      <c r="E47" s="6" t="s">
        <v>260</v>
      </c>
      <c r="F47" s="6" t="s">
        <v>1042</v>
      </c>
      <c r="G47" s="8">
        <f>DATE(2015,7,9)</f>
        <v>42194</v>
      </c>
      <c r="H47" s="9">
        <v>17640</v>
      </c>
      <c r="I47" s="9">
        <v>16750</v>
      </c>
      <c r="J47" s="6" t="s">
        <v>115</v>
      </c>
      <c r="K47" s="6" t="s">
        <v>237</v>
      </c>
      <c r="L47" s="6" t="s">
        <v>13</v>
      </c>
    </row>
    <row r="48" spans="1:12" s="10" customFormat="1" ht="16.5">
      <c r="A48" s="6">
        <v>46</v>
      </c>
      <c r="B48" s="6" t="s">
        <v>261</v>
      </c>
      <c r="C48" s="7" t="s">
        <v>262</v>
      </c>
      <c r="D48" s="6" t="s">
        <v>117</v>
      </c>
      <c r="E48" s="6" t="s">
        <v>263</v>
      </c>
      <c r="F48" s="6" t="s">
        <v>1042</v>
      </c>
      <c r="G48" s="8">
        <f>DATE(2015,5,28)</f>
        <v>42152</v>
      </c>
      <c r="H48" s="9">
        <v>20160</v>
      </c>
      <c r="I48" s="9">
        <v>19150</v>
      </c>
      <c r="J48" s="6" t="s">
        <v>115</v>
      </c>
      <c r="K48" s="6" t="s">
        <v>237</v>
      </c>
      <c r="L48" s="6" t="s">
        <v>13</v>
      </c>
    </row>
    <row r="49" spans="1:12" s="10" customFormat="1" ht="16.5">
      <c r="A49" s="6">
        <v>47</v>
      </c>
      <c r="B49" s="6" t="s">
        <v>265</v>
      </c>
      <c r="C49" s="7" t="s">
        <v>266</v>
      </c>
      <c r="D49" s="6" t="s">
        <v>62</v>
      </c>
      <c r="E49" s="6" t="s">
        <v>267</v>
      </c>
      <c r="F49" s="6" t="s">
        <v>1042</v>
      </c>
      <c r="G49" s="8">
        <f>DATE(2015,4,22)</f>
        <v>42116</v>
      </c>
      <c r="H49" s="9">
        <v>18000</v>
      </c>
      <c r="I49" s="9">
        <v>17100</v>
      </c>
      <c r="J49" s="6" t="s">
        <v>115</v>
      </c>
      <c r="K49" s="6" t="s">
        <v>264</v>
      </c>
      <c r="L49" s="6" t="s">
        <v>13</v>
      </c>
    </row>
    <row r="50" spans="1:12" s="10" customFormat="1" ht="16.5">
      <c r="A50" s="6">
        <v>48</v>
      </c>
      <c r="B50" s="6" t="s">
        <v>268</v>
      </c>
      <c r="C50" s="7" t="s">
        <v>269</v>
      </c>
      <c r="D50" s="6" t="s">
        <v>157</v>
      </c>
      <c r="E50" s="6" t="s">
        <v>270</v>
      </c>
      <c r="F50" s="6" t="s">
        <v>1042</v>
      </c>
      <c r="G50" s="8">
        <f>DATE(2014,7,2)</f>
        <v>41822</v>
      </c>
      <c r="H50" s="9">
        <v>27000</v>
      </c>
      <c r="I50" s="9">
        <v>25650</v>
      </c>
      <c r="J50" s="6" t="s">
        <v>115</v>
      </c>
      <c r="K50" s="6" t="s">
        <v>264</v>
      </c>
      <c r="L50" s="6" t="s">
        <v>13</v>
      </c>
    </row>
    <row r="51" spans="1:12" s="10" customFormat="1" ht="16.5">
      <c r="A51" s="6">
        <v>49</v>
      </c>
      <c r="B51" s="6" t="s">
        <v>271</v>
      </c>
      <c r="C51" s="7" t="s">
        <v>272</v>
      </c>
      <c r="D51" s="6" t="s">
        <v>126</v>
      </c>
      <c r="E51" s="6" t="s">
        <v>273</v>
      </c>
      <c r="F51" s="6" t="s">
        <v>1042</v>
      </c>
      <c r="G51" s="8">
        <f>DATE(2015,7,10)</f>
        <v>42195</v>
      </c>
      <c r="H51" s="9">
        <v>19220</v>
      </c>
      <c r="I51" s="9">
        <v>18250</v>
      </c>
      <c r="J51" s="6" t="s">
        <v>115</v>
      </c>
      <c r="K51" s="6" t="s">
        <v>264</v>
      </c>
      <c r="L51" s="6" t="s">
        <v>13</v>
      </c>
    </row>
    <row r="52" spans="1:12" s="10" customFormat="1" ht="16.5">
      <c r="A52" s="6">
        <v>50</v>
      </c>
      <c r="B52" s="6" t="s">
        <v>274</v>
      </c>
      <c r="C52" s="7" t="s">
        <v>275</v>
      </c>
      <c r="D52" s="6" t="s">
        <v>126</v>
      </c>
      <c r="E52" s="6" t="s">
        <v>273</v>
      </c>
      <c r="F52" s="6" t="s">
        <v>1042</v>
      </c>
      <c r="G52" s="8">
        <f>DATE(2015,7,10)</f>
        <v>42195</v>
      </c>
      <c r="H52" s="9">
        <v>20160</v>
      </c>
      <c r="I52" s="9">
        <v>19150</v>
      </c>
      <c r="J52" s="6" t="s">
        <v>115</v>
      </c>
      <c r="K52" s="6" t="s">
        <v>264</v>
      </c>
      <c r="L52" s="6" t="s">
        <v>13</v>
      </c>
    </row>
    <row r="53" spans="1:12" s="10" customFormat="1" ht="16.5">
      <c r="A53" s="6">
        <v>51</v>
      </c>
      <c r="B53" s="6" t="s">
        <v>276</v>
      </c>
      <c r="C53" s="7" t="s">
        <v>277</v>
      </c>
      <c r="D53" s="6" t="s">
        <v>42</v>
      </c>
      <c r="E53" s="6" t="s">
        <v>278</v>
      </c>
      <c r="F53" s="6" t="s">
        <v>1042</v>
      </c>
      <c r="G53" s="8">
        <f>DATE(2015,5,16)</f>
        <v>42140</v>
      </c>
      <c r="H53" s="9">
        <v>14900</v>
      </c>
      <c r="I53" s="9">
        <v>14150</v>
      </c>
      <c r="J53" s="6" t="s">
        <v>115</v>
      </c>
      <c r="K53" s="6" t="s">
        <v>264</v>
      </c>
      <c r="L53" s="6" t="s">
        <v>13</v>
      </c>
    </row>
    <row r="54" spans="1:12" s="10" customFormat="1" ht="16.5">
      <c r="A54" s="6">
        <v>52</v>
      </c>
      <c r="B54" s="6" t="s">
        <v>279</v>
      </c>
      <c r="C54" s="7" t="s">
        <v>280</v>
      </c>
      <c r="D54" s="6" t="s">
        <v>57</v>
      </c>
      <c r="E54" s="6" t="s">
        <v>257</v>
      </c>
      <c r="F54" s="6" t="s">
        <v>1042</v>
      </c>
      <c r="G54" s="8">
        <f>DATE(2015,6,3)</f>
        <v>42158</v>
      </c>
      <c r="H54" s="9">
        <v>16380</v>
      </c>
      <c r="I54" s="9">
        <v>15560</v>
      </c>
      <c r="J54" s="6" t="s">
        <v>115</v>
      </c>
      <c r="K54" s="6" t="s">
        <v>264</v>
      </c>
      <c r="L54" s="6" t="s">
        <v>13</v>
      </c>
    </row>
    <row r="55" spans="1:12" s="10" customFormat="1" ht="16.5">
      <c r="A55" s="6">
        <v>53</v>
      </c>
      <c r="B55" s="6" t="s">
        <v>969</v>
      </c>
      <c r="C55" s="7" t="s">
        <v>970</v>
      </c>
      <c r="D55" s="6" t="s">
        <v>948</v>
      </c>
      <c r="E55" s="6" t="s">
        <v>949</v>
      </c>
      <c r="F55" s="6" t="s">
        <v>1042</v>
      </c>
      <c r="G55" s="8">
        <f>DATE(2014,8,2)</f>
        <v>41853</v>
      </c>
      <c r="H55" s="9">
        <v>26400</v>
      </c>
      <c r="I55" s="9">
        <v>25080</v>
      </c>
      <c r="J55" s="6" t="s">
        <v>115</v>
      </c>
      <c r="K55" s="6" t="s">
        <v>264</v>
      </c>
      <c r="L55" s="6" t="s">
        <v>13</v>
      </c>
    </row>
    <row r="56" spans="1:12" s="10" customFormat="1" ht="16.5">
      <c r="A56" s="6">
        <v>54</v>
      </c>
      <c r="B56" s="6" t="s">
        <v>283</v>
      </c>
      <c r="C56" s="7" t="s">
        <v>284</v>
      </c>
      <c r="D56" s="6" t="s">
        <v>124</v>
      </c>
      <c r="E56" s="6" t="s">
        <v>285</v>
      </c>
      <c r="F56" s="6" t="s">
        <v>1042</v>
      </c>
      <c r="G56" s="8">
        <f>DATE(2015,2,14)</f>
        <v>42049</v>
      </c>
      <c r="H56" s="9">
        <v>17640</v>
      </c>
      <c r="I56" s="9">
        <v>16750</v>
      </c>
      <c r="J56" s="6" t="s">
        <v>115</v>
      </c>
      <c r="K56" s="6" t="s">
        <v>264</v>
      </c>
      <c r="L56" s="6" t="s">
        <v>13</v>
      </c>
    </row>
    <row r="57" spans="1:12" s="10" customFormat="1" ht="16.5">
      <c r="A57" s="6">
        <v>55</v>
      </c>
      <c r="B57" s="6" t="s">
        <v>286</v>
      </c>
      <c r="C57" s="7" t="s">
        <v>287</v>
      </c>
      <c r="D57" s="6" t="s">
        <v>157</v>
      </c>
      <c r="E57" s="6" t="s">
        <v>236</v>
      </c>
      <c r="F57" s="6" t="s">
        <v>1042</v>
      </c>
      <c r="G57" s="8">
        <f>DATE(2014,7,14)</f>
        <v>41834</v>
      </c>
      <c r="H57" s="9">
        <v>32400</v>
      </c>
      <c r="I57" s="9">
        <v>30780</v>
      </c>
      <c r="J57" s="6" t="s">
        <v>115</v>
      </c>
      <c r="K57" s="6" t="s">
        <v>264</v>
      </c>
      <c r="L57" s="6" t="s">
        <v>16</v>
      </c>
    </row>
    <row r="58" spans="1:12" s="10" customFormat="1" ht="16.5">
      <c r="A58" s="6">
        <v>56</v>
      </c>
      <c r="B58" s="6" t="s">
        <v>288</v>
      </c>
      <c r="C58" s="7" t="s">
        <v>289</v>
      </c>
      <c r="D58" s="6" t="s">
        <v>17</v>
      </c>
      <c r="E58" s="6" t="s">
        <v>290</v>
      </c>
      <c r="F58" s="6" t="s">
        <v>1042</v>
      </c>
      <c r="G58" s="8">
        <f>DATE(2015,3,31)</f>
        <v>42094</v>
      </c>
      <c r="H58" s="9">
        <v>17550</v>
      </c>
      <c r="I58" s="9">
        <v>16670</v>
      </c>
      <c r="J58" s="6" t="s">
        <v>115</v>
      </c>
      <c r="K58" s="6" t="s">
        <v>264</v>
      </c>
      <c r="L58" s="6" t="s">
        <v>13</v>
      </c>
    </row>
    <row r="59" spans="1:12" s="10" customFormat="1" ht="16.5">
      <c r="A59" s="6">
        <v>57</v>
      </c>
      <c r="B59" s="6" t="s">
        <v>292</v>
      </c>
      <c r="C59" s="7" t="s">
        <v>293</v>
      </c>
      <c r="D59" s="6" t="s">
        <v>157</v>
      </c>
      <c r="E59" s="6" t="s">
        <v>294</v>
      </c>
      <c r="F59" s="6" t="s">
        <v>1042</v>
      </c>
      <c r="G59" s="8">
        <f>DATE(2015,8,18)</f>
        <v>42234</v>
      </c>
      <c r="H59" s="9">
        <v>19530</v>
      </c>
      <c r="I59" s="9">
        <v>18550</v>
      </c>
      <c r="J59" s="6" t="s">
        <v>115</v>
      </c>
      <c r="K59" s="6" t="s">
        <v>264</v>
      </c>
      <c r="L59" s="6" t="s">
        <v>13</v>
      </c>
    </row>
    <row r="60" spans="1:12" s="10" customFormat="1" ht="16.5">
      <c r="A60" s="6">
        <v>58</v>
      </c>
      <c r="B60" s="6" t="s">
        <v>296</v>
      </c>
      <c r="C60" s="7" t="s">
        <v>297</v>
      </c>
      <c r="D60" s="6" t="s">
        <v>65</v>
      </c>
      <c r="E60" s="6" t="s">
        <v>298</v>
      </c>
      <c r="F60" s="6" t="s">
        <v>1042</v>
      </c>
      <c r="G60" s="8">
        <f>DATE(2014,11,7)</f>
        <v>41950</v>
      </c>
      <c r="H60" s="9">
        <v>14850</v>
      </c>
      <c r="I60" s="9">
        <v>14100</v>
      </c>
      <c r="J60" s="6" t="s">
        <v>115</v>
      </c>
      <c r="K60" s="6" t="s">
        <v>264</v>
      </c>
      <c r="L60" s="6" t="s">
        <v>13</v>
      </c>
    </row>
    <row r="61" spans="1:12" s="10" customFormat="1" ht="16.5">
      <c r="A61" s="6">
        <v>59</v>
      </c>
      <c r="B61" s="6" t="s">
        <v>299</v>
      </c>
      <c r="C61" s="7" t="s">
        <v>300</v>
      </c>
      <c r="D61" s="6" t="s">
        <v>124</v>
      </c>
      <c r="E61" s="6" t="s">
        <v>301</v>
      </c>
      <c r="F61" s="6" t="s">
        <v>1042</v>
      </c>
      <c r="G61" s="8">
        <f>DATE(2015,6,4)</f>
        <v>42159</v>
      </c>
      <c r="H61" s="9">
        <v>18900</v>
      </c>
      <c r="I61" s="9">
        <v>17950</v>
      </c>
      <c r="J61" s="6" t="s">
        <v>115</v>
      </c>
      <c r="K61" s="6" t="s">
        <v>264</v>
      </c>
      <c r="L61" s="6" t="s">
        <v>13</v>
      </c>
    </row>
    <row r="62" spans="1:12" s="10" customFormat="1" ht="16.5">
      <c r="A62" s="6">
        <v>60</v>
      </c>
      <c r="B62" s="6" t="s">
        <v>302</v>
      </c>
      <c r="C62" s="7" t="s">
        <v>303</v>
      </c>
      <c r="D62" s="6" t="s">
        <v>117</v>
      </c>
      <c r="E62" s="6" t="s">
        <v>304</v>
      </c>
      <c r="F62" s="6" t="s">
        <v>1042</v>
      </c>
      <c r="G62" s="8">
        <f>DATE(2015,7,16)</f>
        <v>42201</v>
      </c>
      <c r="H62" s="9">
        <v>16380</v>
      </c>
      <c r="I62" s="9">
        <v>15560</v>
      </c>
      <c r="J62" s="6" t="s">
        <v>115</v>
      </c>
      <c r="K62" s="6" t="s">
        <v>264</v>
      </c>
      <c r="L62" s="6" t="s">
        <v>13</v>
      </c>
    </row>
    <row r="63" spans="1:12" s="10" customFormat="1" ht="16.5">
      <c r="A63" s="6">
        <v>61</v>
      </c>
      <c r="B63" s="6" t="s">
        <v>305</v>
      </c>
      <c r="C63" s="7" t="s">
        <v>306</v>
      </c>
      <c r="D63" s="6" t="s">
        <v>157</v>
      </c>
      <c r="E63" s="6" t="s">
        <v>307</v>
      </c>
      <c r="F63" s="6" t="s">
        <v>1042</v>
      </c>
      <c r="G63" s="8">
        <f>DATE(2015,6,23)</f>
        <v>42178</v>
      </c>
      <c r="H63" s="9">
        <v>34020</v>
      </c>
      <c r="I63" s="9">
        <v>32310</v>
      </c>
      <c r="J63" s="6" t="s">
        <v>115</v>
      </c>
      <c r="K63" s="6" t="s">
        <v>264</v>
      </c>
      <c r="L63" s="6" t="s">
        <v>13</v>
      </c>
    </row>
    <row r="64" spans="1:12" s="10" customFormat="1" ht="16.5">
      <c r="A64" s="6">
        <v>62</v>
      </c>
      <c r="B64" s="6" t="s">
        <v>308</v>
      </c>
      <c r="C64" s="7" t="s">
        <v>309</v>
      </c>
      <c r="D64" s="6" t="s">
        <v>157</v>
      </c>
      <c r="E64" s="6" t="s">
        <v>282</v>
      </c>
      <c r="F64" s="6" t="s">
        <v>1042</v>
      </c>
      <c r="G64" s="8">
        <f>DATE(2015,3,17)</f>
        <v>42080</v>
      </c>
      <c r="H64" s="9">
        <v>28800</v>
      </c>
      <c r="I64" s="9">
        <v>27360</v>
      </c>
      <c r="J64" s="6" t="s">
        <v>115</v>
      </c>
      <c r="K64" s="6" t="s">
        <v>264</v>
      </c>
      <c r="L64" s="6" t="s">
        <v>13</v>
      </c>
    </row>
    <row r="65" spans="1:12" s="10" customFormat="1" ht="16.5">
      <c r="A65" s="6">
        <v>63</v>
      </c>
      <c r="B65" s="6" t="s">
        <v>311</v>
      </c>
      <c r="C65" s="7" t="s">
        <v>312</v>
      </c>
      <c r="D65" s="6" t="s">
        <v>124</v>
      </c>
      <c r="E65" s="6" t="s">
        <v>310</v>
      </c>
      <c r="F65" s="6" t="s">
        <v>1042</v>
      </c>
      <c r="G65" s="8">
        <f>DATE(2015,2,28)</f>
        <v>42063</v>
      </c>
      <c r="H65" s="9">
        <v>18900</v>
      </c>
      <c r="I65" s="9">
        <v>17950</v>
      </c>
      <c r="J65" s="6" t="s">
        <v>115</v>
      </c>
      <c r="K65" s="6" t="s">
        <v>264</v>
      </c>
      <c r="L65" s="6" t="s">
        <v>16</v>
      </c>
    </row>
    <row r="66" spans="1:12" s="10" customFormat="1" ht="16.5">
      <c r="A66" s="6">
        <v>64</v>
      </c>
      <c r="B66" s="6" t="s">
        <v>313</v>
      </c>
      <c r="C66" s="7" t="s">
        <v>314</v>
      </c>
      <c r="D66" s="6" t="s">
        <v>129</v>
      </c>
      <c r="E66" s="6" t="s">
        <v>315</v>
      </c>
      <c r="F66" s="6" t="s">
        <v>1042</v>
      </c>
      <c r="G66" s="8">
        <f>DATE(2014,1,3)</f>
        <v>41642</v>
      </c>
      <c r="H66" s="9">
        <v>20160</v>
      </c>
      <c r="I66" s="9">
        <v>19150</v>
      </c>
      <c r="J66" s="6" t="s">
        <v>115</v>
      </c>
      <c r="K66" s="6" t="s">
        <v>264</v>
      </c>
      <c r="L66" s="6" t="s">
        <v>13</v>
      </c>
    </row>
    <row r="67" spans="1:12" s="10" customFormat="1" ht="16.5">
      <c r="A67" s="6">
        <v>65</v>
      </c>
      <c r="B67" s="6" t="s">
        <v>321</v>
      </c>
      <c r="C67" s="7" t="s">
        <v>322</v>
      </c>
      <c r="D67" s="6" t="s">
        <v>323</v>
      </c>
      <c r="E67" s="6" t="s">
        <v>324</v>
      </c>
      <c r="F67" s="6" t="s">
        <v>11</v>
      </c>
      <c r="G67" s="8">
        <f>DATE(2014,2,12)</f>
        <v>41682</v>
      </c>
      <c r="H67" s="9">
        <v>9000</v>
      </c>
      <c r="I67" s="9">
        <v>8550</v>
      </c>
      <c r="J67" s="6" t="s">
        <v>325</v>
      </c>
      <c r="K67" s="6" t="s">
        <v>326</v>
      </c>
      <c r="L67" s="6" t="s">
        <v>13</v>
      </c>
    </row>
    <row r="68" spans="1:12" s="10" customFormat="1" ht="16.5">
      <c r="A68" s="6">
        <v>66</v>
      </c>
      <c r="B68" s="6" t="s">
        <v>327</v>
      </c>
      <c r="C68" s="7" t="s">
        <v>328</v>
      </c>
      <c r="D68" s="6" t="s">
        <v>323</v>
      </c>
      <c r="E68" s="6" t="s">
        <v>324</v>
      </c>
      <c r="F68" s="6" t="s">
        <v>11</v>
      </c>
      <c r="G68" s="8">
        <f>DATE(2014,2,13)</f>
        <v>41683</v>
      </c>
      <c r="H68" s="9">
        <v>9000</v>
      </c>
      <c r="I68" s="9">
        <v>8550</v>
      </c>
      <c r="J68" s="6" t="s">
        <v>325</v>
      </c>
      <c r="K68" s="6" t="s">
        <v>326</v>
      </c>
      <c r="L68" s="6" t="s">
        <v>13</v>
      </c>
    </row>
    <row r="69" spans="1:12" s="10" customFormat="1" ht="16.5">
      <c r="A69" s="6">
        <v>67</v>
      </c>
      <c r="B69" s="6" t="s">
        <v>329</v>
      </c>
      <c r="C69" s="7" t="s">
        <v>330</v>
      </c>
      <c r="D69" s="6" t="s">
        <v>323</v>
      </c>
      <c r="E69" s="6" t="s">
        <v>324</v>
      </c>
      <c r="F69" s="6" t="s">
        <v>11</v>
      </c>
      <c r="G69" s="8">
        <f>DATE(2014,2,14)</f>
        <v>41684</v>
      </c>
      <c r="H69" s="9">
        <v>9000</v>
      </c>
      <c r="I69" s="9">
        <v>8550</v>
      </c>
      <c r="J69" s="6" t="s">
        <v>325</v>
      </c>
      <c r="K69" s="6" t="s">
        <v>326</v>
      </c>
      <c r="L69" s="6" t="s">
        <v>13</v>
      </c>
    </row>
    <row r="70" spans="1:12" s="10" customFormat="1" ht="16.5">
      <c r="A70" s="6">
        <v>68</v>
      </c>
      <c r="B70" s="6" t="s">
        <v>335</v>
      </c>
      <c r="C70" s="7" t="s">
        <v>336</v>
      </c>
      <c r="D70" s="6" t="s">
        <v>57</v>
      </c>
      <c r="E70" s="6" t="s">
        <v>337</v>
      </c>
      <c r="F70" s="6" t="s">
        <v>11</v>
      </c>
      <c r="G70" s="8">
        <f>DATE(2015,3,28)</f>
        <v>42091</v>
      </c>
      <c r="H70" s="9">
        <v>16380</v>
      </c>
      <c r="I70" s="9">
        <v>15560</v>
      </c>
      <c r="J70" s="6" t="s">
        <v>325</v>
      </c>
      <c r="K70" s="6" t="s">
        <v>326</v>
      </c>
      <c r="L70" s="6" t="s">
        <v>16</v>
      </c>
    </row>
    <row r="71" spans="1:12" s="10" customFormat="1" ht="16.5">
      <c r="A71" s="6">
        <v>69</v>
      </c>
      <c r="B71" s="6" t="s">
        <v>338</v>
      </c>
      <c r="C71" s="7" t="s">
        <v>339</v>
      </c>
      <c r="D71" s="6" t="s">
        <v>57</v>
      </c>
      <c r="E71" s="6" t="s">
        <v>337</v>
      </c>
      <c r="F71" s="6" t="s">
        <v>11</v>
      </c>
      <c r="G71" s="8">
        <f>DATE(2015,3,28)</f>
        <v>42091</v>
      </c>
      <c r="H71" s="9">
        <v>16380</v>
      </c>
      <c r="I71" s="9">
        <v>15560</v>
      </c>
      <c r="J71" s="6" t="s">
        <v>325</v>
      </c>
      <c r="K71" s="6" t="s">
        <v>326</v>
      </c>
      <c r="L71" s="6" t="s">
        <v>16</v>
      </c>
    </row>
    <row r="72" spans="1:12" s="10" customFormat="1" ht="16.5">
      <c r="A72" s="6">
        <v>70</v>
      </c>
      <c r="B72" s="6" t="s">
        <v>340</v>
      </c>
      <c r="C72" s="7" t="s">
        <v>341</v>
      </c>
      <c r="D72" s="6" t="s">
        <v>73</v>
      </c>
      <c r="E72" s="6" t="s">
        <v>342</v>
      </c>
      <c r="F72" s="6" t="s">
        <v>11</v>
      </c>
      <c r="G72" s="8">
        <f>DATE(2014,12,30)</f>
        <v>42003</v>
      </c>
      <c r="H72" s="9">
        <v>16380</v>
      </c>
      <c r="I72" s="9">
        <v>15560</v>
      </c>
      <c r="J72" s="6" t="s">
        <v>325</v>
      </c>
      <c r="K72" s="6" t="s">
        <v>326</v>
      </c>
      <c r="L72" s="6" t="s">
        <v>13</v>
      </c>
    </row>
    <row r="73" spans="1:12" s="10" customFormat="1" ht="16.5">
      <c r="A73" s="6">
        <v>71</v>
      </c>
      <c r="B73" s="6" t="s">
        <v>346</v>
      </c>
      <c r="C73" s="7" t="s">
        <v>347</v>
      </c>
      <c r="D73" s="6" t="s">
        <v>59</v>
      </c>
      <c r="E73" s="6" t="s">
        <v>345</v>
      </c>
      <c r="F73" s="6" t="s">
        <v>1042</v>
      </c>
      <c r="G73" s="8">
        <f>DATE(2014,6,12)</f>
        <v>41802</v>
      </c>
      <c r="H73" s="9">
        <v>11880</v>
      </c>
      <c r="I73" s="9">
        <v>11280</v>
      </c>
      <c r="J73" s="6" t="s">
        <v>325</v>
      </c>
      <c r="K73" s="6" t="s">
        <v>326</v>
      </c>
      <c r="L73" s="6" t="s">
        <v>13</v>
      </c>
    </row>
    <row r="74" spans="1:12" s="10" customFormat="1" ht="16.5">
      <c r="A74" s="6">
        <v>72</v>
      </c>
      <c r="B74" s="6" t="s">
        <v>348</v>
      </c>
      <c r="C74" s="7" t="s">
        <v>349</v>
      </c>
      <c r="D74" s="6" t="s">
        <v>68</v>
      </c>
      <c r="E74" s="6" t="s">
        <v>350</v>
      </c>
      <c r="F74" s="6" t="s">
        <v>11</v>
      </c>
      <c r="G74" s="8">
        <f>DATE(2014,10,31)</f>
        <v>41943</v>
      </c>
      <c r="H74" s="9">
        <v>12600</v>
      </c>
      <c r="I74" s="9">
        <v>11970</v>
      </c>
      <c r="J74" s="6" t="s">
        <v>325</v>
      </c>
      <c r="K74" s="6" t="s">
        <v>326</v>
      </c>
      <c r="L74" s="6" t="s">
        <v>13</v>
      </c>
    </row>
    <row r="75" spans="1:12" s="10" customFormat="1" ht="16.5">
      <c r="A75" s="6">
        <v>73</v>
      </c>
      <c r="B75" s="6" t="s">
        <v>353</v>
      </c>
      <c r="C75" s="7" t="s">
        <v>354</v>
      </c>
      <c r="D75" s="6" t="s">
        <v>323</v>
      </c>
      <c r="E75" s="6" t="s">
        <v>355</v>
      </c>
      <c r="F75" s="6" t="s">
        <v>11</v>
      </c>
      <c r="G75" s="8">
        <f>DATE(2014,4,1)</f>
        <v>41730</v>
      </c>
      <c r="H75" s="9">
        <v>21600</v>
      </c>
      <c r="I75" s="9">
        <v>20520</v>
      </c>
      <c r="J75" s="6" t="s">
        <v>325</v>
      </c>
      <c r="K75" s="6" t="s">
        <v>326</v>
      </c>
      <c r="L75" s="6" t="s">
        <v>13</v>
      </c>
    </row>
    <row r="76" spans="1:12" s="10" customFormat="1" ht="16.5">
      <c r="A76" s="6">
        <v>74</v>
      </c>
      <c r="B76" s="6" t="s">
        <v>357</v>
      </c>
      <c r="C76" s="7" t="s">
        <v>358</v>
      </c>
      <c r="D76" s="6" t="s">
        <v>62</v>
      </c>
      <c r="E76" s="6" t="s">
        <v>359</v>
      </c>
      <c r="F76" s="6" t="s">
        <v>11</v>
      </c>
      <c r="G76" s="8">
        <f>DATE(2014,2,26)</f>
        <v>41696</v>
      </c>
      <c r="H76" s="9">
        <v>12600</v>
      </c>
      <c r="I76" s="9">
        <v>11970</v>
      </c>
      <c r="J76" s="6" t="s">
        <v>325</v>
      </c>
      <c r="K76" s="6" t="s">
        <v>326</v>
      </c>
      <c r="L76" s="6" t="s">
        <v>13</v>
      </c>
    </row>
    <row r="77" spans="1:12" s="10" customFormat="1" ht="16.5">
      <c r="A77" s="6">
        <v>75</v>
      </c>
      <c r="B77" s="6" t="s">
        <v>360</v>
      </c>
      <c r="C77" s="7" t="s">
        <v>361</v>
      </c>
      <c r="D77" s="6" t="s">
        <v>40</v>
      </c>
      <c r="E77" s="6" t="s">
        <v>362</v>
      </c>
      <c r="F77" s="6" t="s">
        <v>11</v>
      </c>
      <c r="G77" s="8">
        <f>DATE(2015,2,3)</f>
        <v>42038</v>
      </c>
      <c r="H77" s="9">
        <v>16380</v>
      </c>
      <c r="I77" s="9">
        <v>15560</v>
      </c>
      <c r="J77" s="6" t="s">
        <v>325</v>
      </c>
      <c r="K77" s="6" t="s">
        <v>326</v>
      </c>
      <c r="L77" s="6" t="s">
        <v>13</v>
      </c>
    </row>
    <row r="78" spans="1:12" s="10" customFormat="1" ht="16.5">
      <c r="A78" s="6">
        <v>76</v>
      </c>
      <c r="B78" s="6" t="s">
        <v>364</v>
      </c>
      <c r="C78" s="7" t="s">
        <v>365</v>
      </c>
      <c r="D78" s="6" t="s">
        <v>323</v>
      </c>
      <c r="E78" s="6" t="s">
        <v>366</v>
      </c>
      <c r="F78" s="6" t="s">
        <v>11</v>
      </c>
      <c r="G78" s="8">
        <f>DATE(2014,6,12)</f>
        <v>41802</v>
      </c>
      <c r="H78" s="9">
        <v>21600</v>
      </c>
      <c r="I78" s="9">
        <v>20520</v>
      </c>
      <c r="J78" s="6" t="s">
        <v>325</v>
      </c>
      <c r="K78" s="6" t="s">
        <v>326</v>
      </c>
      <c r="L78" s="6" t="s">
        <v>13</v>
      </c>
    </row>
    <row r="79" spans="1:12" s="10" customFormat="1" ht="16.5">
      <c r="A79" s="6">
        <v>77</v>
      </c>
      <c r="B79" s="6" t="s">
        <v>367</v>
      </c>
      <c r="C79" s="7" t="s">
        <v>368</v>
      </c>
      <c r="D79" s="6" t="s">
        <v>85</v>
      </c>
      <c r="E79" s="6" t="s">
        <v>317</v>
      </c>
      <c r="F79" s="6" t="s">
        <v>11</v>
      </c>
      <c r="G79" s="8">
        <f>DATE(2014,8,1)</f>
        <v>41852</v>
      </c>
      <c r="H79" s="9">
        <v>14040</v>
      </c>
      <c r="I79" s="9">
        <v>13330</v>
      </c>
      <c r="J79" s="6" t="s">
        <v>325</v>
      </c>
      <c r="K79" s="6" t="s">
        <v>326</v>
      </c>
      <c r="L79" s="6" t="s">
        <v>16</v>
      </c>
    </row>
    <row r="80" spans="1:12" s="10" customFormat="1" ht="16.5">
      <c r="A80" s="6">
        <v>78</v>
      </c>
      <c r="B80" s="6" t="s">
        <v>370</v>
      </c>
      <c r="C80" s="7" t="s">
        <v>371</v>
      </c>
      <c r="D80" s="6" t="s">
        <v>68</v>
      </c>
      <c r="E80" s="6" t="s">
        <v>352</v>
      </c>
      <c r="F80" s="6" t="s">
        <v>372</v>
      </c>
      <c r="G80" s="8">
        <f>DATE(2014,4,1)</f>
        <v>41730</v>
      </c>
      <c r="H80" s="9">
        <v>15300</v>
      </c>
      <c r="I80" s="9">
        <v>14530</v>
      </c>
      <c r="J80" s="6" t="s">
        <v>325</v>
      </c>
      <c r="K80" s="6" t="s">
        <v>326</v>
      </c>
      <c r="L80" s="6" t="s">
        <v>13</v>
      </c>
    </row>
    <row r="81" spans="1:12" s="10" customFormat="1" ht="16.5">
      <c r="A81" s="6">
        <v>79</v>
      </c>
      <c r="B81" s="6" t="s">
        <v>373</v>
      </c>
      <c r="C81" s="7" t="s">
        <v>374</v>
      </c>
      <c r="D81" s="6" t="s">
        <v>343</v>
      </c>
      <c r="E81" s="6" t="s">
        <v>344</v>
      </c>
      <c r="F81" s="6" t="s">
        <v>11</v>
      </c>
      <c r="G81" s="8">
        <f>DATE(2014,8,8)</f>
        <v>41859</v>
      </c>
      <c r="H81" s="9">
        <v>7020</v>
      </c>
      <c r="I81" s="9">
        <v>6660</v>
      </c>
      <c r="J81" s="6" t="s">
        <v>325</v>
      </c>
      <c r="K81" s="6" t="s">
        <v>326</v>
      </c>
      <c r="L81" s="6" t="s">
        <v>13</v>
      </c>
    </row>
    <row r="82" spans="1:12" s="10" customFormat="1" ht="16.5">
      <c r="A82" s="6">
        <v>80</v>
      </c>
      <c r="B82" s="6" t="s">
        <v>375</v>
      </c>
      <c r="C82" s="7" t="s">
        <v>376</v>
      </c>
      <c r="D82" s="6" t="s">
        <v>133</v>
      </c>
      <c r="E82" s="6" t="s">
        <v>351</v>
      </c>
      <c r="F82" s="6" t="s">
        <v>11</v>
      </c>
      <c r="G82" s="8">
        <f>DATE(2015,6,3)</f>
        <v>42158</v>
      </c>
      <c r="H82" s="9">
        <v>9720</v>
      </c>
      <c r="I82" s="9">
        <v>9230</v>
      </c>
      <c r="J82" s="6" t="s">
        <v>325</v>
      </c>
      <c r="K82" s="6" t="s">
        <v>326</v>
      </c>
      <c r="L82" s="6" t="s">
        <v>13</v>
      </c>
    </row>
    <row r="83" spans="1:12" s="10" customFormat="1" ht="16.5">
      <c r="A83" s="6">
        <v>81</v>
      </c>
      <c r="B83" s="6" t="s">
        <v>377</v>
      </c>
      <c r="C83" s="7" t="s">
        <v>378</v>
      </c>
      <c r="D83" s="6" t="s">
        <v>333</v>
      </c>
      <c r="E83" s="6" t="s">
        <v>334</v>
      </c>
      <c r="F83" s="6" t="s">
        <v>11</v>
      </c>
      <c r="G83" s="8">
        <f>DATE(2015,7,9)</f>
        <v>42194</v>
      </c>
      <c r="H83" s="9">
        <v>5400</v>
      </c>
      <c r="I83" s="9">
        <v>5130</v>
      </c>
      <c r="J83" s="6" t="s">
        <v>325</v>
      </c>
      <c r="K83" s="6" t="s">
        <v>326</v>
      </c>
      <c r="L83" s="6" t="s">
        <v>13</v>
      </c>
    </row>
    <row r="84" spans="1:12" s="10" customFormat="1" ht="16.5">
      <c r="A84" s="6">
        <v>82</v>
      </c>
      <c r="B84" s="6" t="s">
        <v>384</v>
      </c>
      <c r="C84" s="7" t="s">
        <v>385</v>
      </c>
      <c r="D84" s="6" t="s">
        <v>75</v>
      </c>
      <c r="E84" s="6" t="s">
        <v>386</v>
      </c>
      <c r="F84" s="6" t="s">
        <v>11</v>
      </c>
      <c r="G84" s="8">
        <f>DATE(2015,1,23)</f>
        <v>42027</v>
      </c>
      <c r="H84" s="9">
        <v>15120</v>
      </c>
      <c r="I84" s="9">
        <v>14360</v>
      </c>
      <c r="J84" s="6" t="s">
        <v>325</v>
      </c>
      <c r="K84" s="6" t="s">
        <v>383</v>
      </c>
      <c r="L84" s="6" t="s">
        <v>16</v>
      </c>
    </row>
    <row r="85" spans="1:12" s="10" customFormat="1" ht="16.5">
      <c r="A85" s="6">
        <v>83</v>
      </c>
      <c r="B85" s="6" t="s">
        <v>463</v>
      </c>
      <c r="C85" s="7" t="s">
        <v>464</v>
      </c>
      <c r="D85" s="6" t="s">
        <v>193</v>
      </c>
      <c r="E85" s="6" t="s">
        <v>465</v>
      </c>
      <c r="F85" s="6" t="s">
        <v>11</v>
      </c>
      <c r="G85" s="8">
        <f>DATE(2015,6,11)</f>
        <v>42166</v>
      </c>
      <c r="H85" s="9">
        <v>10800</v>
      </c>
      <c r="I85" s="9">
        <v>10260</v>
      </c>
      <c r="J85" s="6" t="s">
        <v>325</v>
      </c>
      <c r="K85" s="6" t="s">
        <v>383</v>
      </c>
      <c r="L85" s="6" t="s">
        <v>13</v>
      </c>
    </row>
    <row r="86" spans="1:12" s="10" customFormat="1" ht="16.5">
      <c r="A86" s="6">
        <v>84</v>
      </c>
      <c r="B86" s="6" t="s">
        <v>466</v>
      </c>
      <c r="C86" s="7" t="s">
        <v>467</v>
      </c>
      <c r="D86" s="6" t="s">
        <v>415</v>
      </c>
      <c r="E86" s="6" t="s">
        <v>468</v>
      </c>
      <c r="F86" s="6" t="s">
        <v>1042</v>
      </c>
      <c r="G86" s="8">
        <f>DATE(2015,7,2)</f>
        <v>42187</v>
      </c>
      <c r="H86" s="9">
        <v>14740</v>
      </c>
      <c r="I86" s="9">
        <v>14000</v>
      </c>
      <c r="J86" s="6" t="s">
        <v>325</v>
      </c>
      <c r="K86" s="6" t="s">
        <v>383</v>
      </c>
      <c r="L86" s="6" t="s">
        <v>16</v>
      </c>
    </row>
    <row r="87" spans="1:12" s="10" customFormat="1" ht="16.5">
      <c r="A87" s="6">
        <v>85</v>
      </c>
      <c r="B87" s="6" t="s">
        <v>387</v>
      </c>
      <c r="C87" s="7" t="s">
        <v>388</v>
      </c>
      <c r="D87" s="6" t="s">
        <v>36</v>
      </c>
      <c r="E87" s="6" t="s">
        <v>389</v>
      </c>
      <c r="F87" s="6" t="s">
        <v>1042</v>
      </c>
      <c r="G87" s="8">
        <f>DATE(2014,11,14)</f>
        <v>41957</v>
      </c>
      <c r="H87" s="9">
        <v>13500</v>
      </c>
      <c r="I87" s="9">
        <v>12820</v>
      </c>
      <c r="J87" s="6" t="s">
        <v>325</v>
      </c>
      <c r="K87" s="6" t="s">
        <v>383</v>
      </c>
      <c r="L87" s="6" t="s">
        <v>13</v>
      </c>
    </row>
    <row r="88" spans="1:12" s="10" customFormat="1" ht="16.5">
      <c r="A88" s="6">
        <v>86</v>
      </c>
      <c r="B88" s="6" t="s">
        <v>390</v>
      </c>
      <c r="C88" s="7" t="s">
        <v>391</v>
      </c>
      <c r="D88" s="6" t="s">
        <v>30</v>
      </c>
      <c r="E88" s="6" t="s">
        <v>392</v>
      </c>
      <c r="F88" s="6" t="s">
        <v>11</v>
      </c>
      <c r="G88" s="8">
        <f>DATE(2015,2,27)</f>
        <v>42062</v>
      </c>
      <c r="H88" s="9">
        <v>10800</v>
      </c>
      <c r="I88" s="9">
        <v>10260</v>
      </c>
      <c r="J88" s="6" t="s">
        <v>325</v>
      </c>
      <c r="K88" s="6" t="s">
        <v>383</v>
      </c>
      <c r="L88" s="6" t="s">
        <v>13</v>
      </c>
    </row>
    <row r="89" spans="1:12" s="10" customFormat="1" ht="16.5">
      <c r="A89" s="6">
        <v>87</v>
      </c>
      <c r="B89" s="6" t="s">
        <v>394</v>
      </c>
      <c r="C89" s="7" t="s">
        <v>395</v>
      </c>
      <c r="D89" s="6" t="s">
        <v>396</v>
      </c>
      <c r="E89" s="6" t="s">
        <v>397</v>
      </c>
      <c r="F89" s="6" t="s">
        <v>1042</v>
      </c>
      <c r="G89" s="8">
        <f>DATE(2014,4,28)</f>
        <v>41757</v>
      </c>
      <c r="H89" s="9">
        <v>18000</v>
      </c>
      <c r="I89" s="9">
        <v>17100</v>
      </c>
      <c r="J89" s="6" t="s">
        <v>325</v>
      </c>
      <c r="K89" s="6" t="s">
        <v>383</v>
      </c>
      <c r="L89" s="6" t="s">
        <v>13</v>
      </c>
    </row>
    <row r="90" spans="1:12" s="10" customFormat="1" ht="16.5">
      <c r="A90" s="6">
        <v>88</v>
      </c>
      <c r="B90" s="6" t="s">
        <v>973</v>
      </c>
      <c r="C90" s="7" t="s">
        <v>974</v>
      </c>
      <c r="D90" s="6" t="s">
        <v>948</v>
      </c>
      <c r="E90" s="6" t="s">
        <v>975</v>
      </c>
      <c r="F90" s="6" t="s">
        <v>11</v>
      </c>
      <c r="G90" s="8">
        <f>DATE(2015,7,11)</f>
        <v>42196</v>
      </c>
      <c r="H90" s="9">
        <v>20100</v>
      </c>
      <c r="I90" s="9">
        <v>19090</v>
      </c>
      <c r="J90" s="6" t="s">
        <v>325</v>
      </c>
      <c r="K90" s="6" t="s">
        <v>383</v>
      </c>
      <c r="L90" s="6" t="s">
        <v>13</v>
      </c>
    </row>
    <row r="91" spans="1:12" s="10" customFormat="1" ht="16.5">
      <c r="A91" s="6">
        <v>89</v>
      </c>
      <c r="B91" s="6" t="s">
        <v>398</v>
      </c>
      <c r="C91" s="7" t="s">
        <v>399</v>
      </c>
      <c r="D91" s="6" t="s">
        <v>46</v>
      </c>
      <c r="E91" s="6" t="s">
        <v>400</v>
      </c>
      <c r="F91" s="6" t="s">
        <v>11</v>
      </c>
      <c r="G91" s="8">
        <f>DATE(2014,8,12)</f>
        <v>41863</v>
      </c>
      <c r="H91" s="9">
        <v>10800</v>
      </c>
      <c r="I91" s="9">
        <v>10260</v>
      </c>
      <c r="J91" s="6" t="s">
        <v>325</v>
      </c>
      <c r="K91" s="6" t="s">
        <v>383</v>
      </c>
      <c r="L91" s="6" t="s">
        <v>13</v>
      </c>
    </row>
    <row r="92" spans="1:12" s="10" customFormat="1" ht="16.5">
      <c r="A92" s="6">
        <v>90</v>
      </c>
      <c r="B92" s="6" t="s">
        <v>401</v>
      </c>
      <c r="C92" s="7" t="s">
        <v>402</v>
      </c>
      <c r="D92" s="6" t="s">
        <v>71</v>
      </c>
      <c r="E92" s="6" t="s">
        <v>403</v>
      </c>
      <c r="F92" s="6" t="s">
        <v>1042</v>
      </c>
      <c r="G92" s="8">
        <f>DATE(2015,7,17)</f>
        <v>42202</v>
      </c>
      <c r="H92" s="9">
        <v>15120</v>
      </c>
      <c r="I92" s="9">
        <v>14360</v>
      </c>
      <c r="J92" s="6" t="s">
        <v>325</v>
      </c>
      <c r="K92" s="6" t="s">
        <v>383</v>
      </c>
      <c r="L92" s="6" t="s">
        <v>16</v>
      </c>
    </row>
    <row r="93" spans="1:12" s="10" customFormat="1" ht="16.5">
      <c r="A93" s="6">
        <v>91</v>
      </c>
      <c r="B93" s="6" t="s">
        <v>976</v>
      </c>
      <c r="C93" s="7" t="s">
        <v>977</v>
      </c>
      <c r="D93" s="6" t="s">
        <v>948</v>
      </c>
      <c r="E93" s="6" t="s">
        <v>700</v>
      </c>
      <c r="F93" s="6" t="s">
        <v>11</v>
      </c>
      <c r="G93" s="8">
        <f>DATE(2014,11,26)</f>
        <v>41969</v>
      </c>
      <c r="H93" s="9">
        <v>21800</v>
      </c>
      <c r="I93" s="9">
        <v>20710</v>
      </c>
      <c r="J93" s="6" t="s">
        <v>325</v>
      </c>
      <c r="K93" s="6" t="s">
        <v>383</v>
      </c>
      <c r="L93" s="6" t="s">
        <v>13</v>
      </c>
    </row>
    <row r="94" spans="1:12" s="10" customFormat="1" ht="16.5">
      <c r="A94" s="6">
        <v>92</v>
      </c>
      <c r="B94" s="6" t="s">
        <v>405</v>
      </c>
      <c r="C94" s="7" t="s">
        <v>406</v>
      </c>
      <c r="D94" s="6" t="s">
        <v>139</v>
      </c>
      <c r="E94" s="6" t="s">
        <v>291</v>
      </c>
      <c r="F94" s="6" t="s">
        <v>1042</v>
      </c>
      <c r="G94" s="8">
        <f>DATE(2015,8,21)</f>
        <v>42237</v>
      </c>
      <c r="H94" s="9">
        <v>17280</v>
      </c>
      <c r="I94" s="9">
        <v>16410</v>
      </c>
      <c r="J94" s="6" t="s">
        <v>325</v>
      </c>
      <c r="K94" s="6" t="s">
        <v>383</v>
      </c>
      <c r="L94" s="6" t="s">
        <v>13</v>
      </c>
    </row>
    <row r="95" spans="1:12" s="10" customFormat="1" ht="16.5">
      <c r="A95" s="6">
        <v>93</v>
      </c>
      <c r="B95" s="6" t="s">
        <v>407</v>
      </c>
      <c r="C95" s="7" t="s">
        <v>408</v>
      </c>
      <c r="D95" s="6" t="s">
        <v>74</v>
      </c>
      <c r="E95" s="6" t="s">
        <v>409</v>
      </c>
      <c r="F95" s="6" t="s">
        <v>1042</v>
      </c>
      <c r="G95" s="8">
        <f>DATE(2014,5,16)</f>
        <v>41775</v>
      </c>
      <c r="H95" s="9">
        <v>17460</v>
      </c>
      <c r="I95" s="9">
        <v>16580</v>
      </c>
      <c r="J95" s="6" t="s">
        <v>325</v>
      </c>
      <c r="K95" s="6" t="s">
        <v>383</v>
      </c>
      <c r="L95" s="6" t="s">
        <v>16</v>
      </c>
    </row>
    <row r="96" spans="1:12" s="10" customFormat="1" ht="16.5">
      <c r="A96" s="6">
        <v>94</v>
      </c>
      <c r="B96" s="6" t="s">
        <v>410</v>
      </c>
      <c r="C96" s="7" t="s">
        <v>411</v>
      </c>
      <c r="D96" s="6" t="s">
        <v>76</v>
      </c>
      <c r="E96" s="6" t="s">
        <v>412</v>
      </c>
      <c r="F96" s="6" t="s">
        <v>11</v>
      </c>
      <c r="G96" s="8">
        <f>DATE(2014,5,22)</f>
        <v>41781</v>
      </c>
      <c r="H96" s="9">
        <v>16380</v>
      </c>
      <c r="I96" s="9">
        <v>15560</v>
      </c>
      <c r="J96" s="6" t="s">
        <v>325</v>
      </c>
      <c r="K96" s="6" t="s">
        <v>383</v>
      </c>
      <c r="L96" s="6" t="s">
        <v>13</v>
      </c>
    </row>
    <row r="97" spans="1:12" s="10" customFormat="1" ht="16.5">
      <c r="A97" s="6">
        <v>95</v>
      </c>
      <c r="B97" s="6" t="s">
        <v>413</v>
      </c>
      <c r="C97" s="7" t="s">
        <v>414</v>
      </c>
      <c r="D97" s="6" t="s">
        <v>51</v>
      </c>
      <c r="E97" s="6" t="s">
        <v>363</v>
      </c>
      <c r="F97" s="6" t="s">
        <v>1042</v>
      </c>
      <c r="G97" s="8">
        <f>DATE(2015,4,17)</f>
        <v>42111</v>
      </c>
      <c r="H97" s="9">
        <v>14900</v>
      </c>
      <c r="I97" s="9">
        <v>14150</v>
      </c>
      <c r="J97" s="6" t="s">
        <v>325</v>
      </c>
      <c r="K97" s="6" t="s">
        <v>383</v>
      </c>
      <c r="L97" s="6" t="s">
        <v>16</v>
      </c>
    </row>
    <row r="98" spans="1:12" s="10" customFormat="1" ht="16.5">
      <c r="A98" s="6">
        <v>96</v>
      </c>
      <c r="B98" s="6" t="s">
        <v>978</v>
      </c>
      <c r="C98" s="7" t="s">
        <v>979</v>
      </c>
      <c r="D98" s="6" t="s">
        <v>948</v>
      </c>
      <c r="E98" s="6" t="s">
        <v>295</v>
      </c>
      <c r="F98" s="6" t="s">
        <v>1042</v>
      </c>
      <c r="G98" s="8">
        <f>DATE(2015,6,6)</f>
        <v>42161</v>
      </c>
      <c r="H98" s="9">
        <v>21600</v>
      </c>
      <c r="I98" s="9">
        <v>20520</v>
      </c>
      <c r="J98" s="6" t="s">
        <v>325</v>
      </c>
      <c r="K98" s="6" t="s">
        <v>383</v>
      </c>
      <c r="L98" s="6" t="s">
        <v>13</v>
      </c>
    </row>
    <row r="99" spans="1:12" s="10" customFormat="1" ht="16.5">
      <c r="A99" s="6">
        <v>97</v>
      </c>
      <c r="B99" s="6" t="s">
        <v>418</v>
      </c>
      <c r="C99" s="7" t="s">
        <v>419</v>
      </c>
      <c r="D99" s="6" t="s">
        <v>90</v>
      </c>
      <c r="E99" s="6" t="s">
        <v>420</v>
      </c>
      <c r="F99" s="6" t="s">
        <v>11</v>
      </c>
      <c r="G99" s="8">
        <f>DATE(2014,4,14)</f>
        <v>41743</v>
      </c>
      <c r="H99" s="9">
        <v>16380</v>
      </c>
      <c r="I99" s="9">
        <v>15560</v>
      </c>
      <c r="J99" s="6" t="s">
        <v>325</v>
      </c>
      <c r="K99" s="6" t="s">
        <v>383</v>
      </c>
      <c r="L99" s="6" t="s">
        <v>16</v>
      </c>
    </row>
    <row r="100" spans="1:12" s="10" customFormat="1" ht="16.5">
      <c r="A100" s="6">
        <v>98</v>
      </c>
      <c r="B100" s="6" t="s">
        <v>421</v>
      </c>
      <c r="C100" s="7" t="s">
        <v>422</v>
      </c>
      <c r="D100" s="6" t="s">
        <v>52</v>
      </c>
      <c r="E100" s="6" t="s">
        <v>423</v>
      </c>
      <c r="F100" s="6" t="s">
        <v>1042</v>
      </c>
      <c r="G100" s="8">
        <f>DATE(2015,6,11)</f>
        <v>42166</v>
      </c>
      <c r="H100" s="9">
        <v>21000</v>
      </c>
      <c r="I100" s="9">
        <v>19950</v>
      </c>
      <c r="J100" s="6" t="s">
        <v>325</v>
      </c>
      <c r="K100" s="6" t="s">
        <v>383</v>
      </c>
      <c r="L100" s="6" t="s">
        <v>13</v>
      </c>
    </row>
    <row r="101" spans="1:12" s="10" customFormat="1" ht="16.5">
      <c r="A101" s="6">
        <v>99</v>
      </c>
      <c r="B101" s="6" t="s">
        <v>424</v>
      </c>
      <c r="C101" s="7" t="s">
        <v>425</v>
      </c>
      <c r="D101" s="6" t="s">
        <v>23</v>
      </c>
      <c r="E101" s="6" t="s">
        <v>426</v>
      </c>
      <c r="F101" s="6" t="s">
        <v>11</v>
      </c>
      <c r="G101" s="8">
        <f>DATE(2014,12,15)</f>
        <v>41988</v>
      </c>
      <c r="H101" s="9">
        <v>16020</v>
      </c>
      <c r="I101" s="9">
        <v>15210</v>
      </c>
      <c r="J101" s="6" t="s">
        <v>325</v>
      </c>
      <c r="K101" s="6" t="s">
        <v>383</v>
      </c>
      <c r="L101" s="6" t="s">
        <v>22</v>
      </c>
    </row>
    <row r="102" spans="1:12" s="10" customFormat="1" ht="16.5">
      <c r="A102" s="6">
        <v>100</v>
      </c>
      <c r="B102" s="6" t="s">
        <v>427</v>
      </c>
      <c r="C102" s="7" t="s">
        <v>428</v>
      </c>
      <c r="D102" s="6" t="s">
        <v>47</v>
      </c>
      <c r="E102" s="6" t="s">
        <v>429</v>
      </c>
      <c r="F102" s="6" t="s">
        <v>1042</v>
      </c>
      <c r="G102" s="8">
        <f>DATE(2015,4,28)</f>
        <v>42122</v>
      </c>
      <c r="H102" s="9">
        <v>17390</v>
      </c>
      <c r="I102" s="9">
        <v>16520</v>
      </c>
      <c r="J102" s="6" t="s">
        <v>325</v>
      </c>
      <c r="K102" s="6" t="s">
        <v>383</v>
      </c>
      <c r="L102" s="6" t="s">
        <v>13</v>
      </c>
    </row>
    <row r="103" spans="1:12" s="10" customFormat="1" ht="16.5">
      <c r="A103" s="6">
        <v>101</v>
      </c>
      <c r="B103" s="6" t="s">
        <v>430</v>
      </c>
      <c r="C103" s="7" t="s">
        <v>431</v>
      </c>
      <c r="D103" s="6" t="s">
        <v>332</v>
      </c>
      <c r="E103" s="6" t="s">
        <v>331</v>
      </c>
      <c r="F103" s="6" t="s">
        <v>1042</v>
      </c>
      <c r="G103" s="8">
        <f>DATE(2014,6,23)</f>
        <v>41813</v>
      </c>
      <c r="H103" s="9">
        <v>21600</v>
      </c>
      <c r="I103" s="9">
        <v>20520</v>
      </c>
      <c r="J103" s="6" t="s">
        <v>325</v>
      </c>
      <c r="K103" s="6" t="s">
        <v>383</v>
      </c>
      <c r="L103" s="6" t="s">
        <v>13</v>
      </c>
    </row>
    <row r="104" spans="1:12" s="10" customFormat="1" ht="16.5">
      <c r="A104" s="6">
        <v>102</v>
      </c>
      <c r="B104" s="6" t="s">
        <v>432</v>
      </c>
      <c r="C104" s="7" t="s">
        <v>433</v>
      </c>
      <c r="D104" s="6" t="s">
        <v>27</v>
      </c>
      <c r="E104" s="6" t="s">
        <v>381</v>
      </c>
      <c r="F104" s="6" t="s">
        <v>70</v>
      </c>
      <c r="G104" s="8">
        <f>DATE(2015,2,6)</f>
        <v>42041</v>
      </c>
      <c r="H104" s="9">
        <v>13140</v>
      </c>
      <c r="I104" s="9">
        <v>12480</v>
      </c>
      <c r="J104" s="6" t="s">
        <v>325</v>
      </c>
      <c r="K104" s="6" t="s">
        <v>383</v>
      </c>
      <c r="L104" s="6" t="s">
        <v>13</v>
      </c>
    </row>
    <row r="105" spans="1:12" s="10" customFormat="1" ht="16.5">
      <c r="A105" s="6">
        <v>103</v>
      </c>
      <c r="B105" s="6" t="s">
        <v>435</v>
      </c>
      <c r="C105" s="7" t="s">
        <v>436</v>
      </c>
      <c r="D105" s="6" t="s">
        <v>86</v>
      </c>
      <c r="E105" s="6" t="s">
        <v>44</v>
      </c>
      <c r="F105" s="6" t="s">
        <v>11</v>
      </c>
      <c r="G105" s="8">
        <f>DATE(2014,12,30)</f>
        <v>42003</v>
      </c>
      <c r="H105" s="9">
        <v>14040</v>
      </c>
      <c r="I105" s="9">
        <v>13330</v>
      </c>
      <c r="J105" s="6" t="s">
        <v>325</v>
      </c>
      <c r="K105" s="6" t="s">
        <v>383</v>
      </c>
      <c r="L105" s="6" t="s">
        <v>13</v>
      </c>
    </row>
    <row r="106" spans="1:12" s="10" customFormat="1" ht="16.5">
      <c r="A106" s="6">
        <v>104</v>
      </c>
      <c r="B106" s="6" t="s">
        <v>437</v>
      </c>
      <c r="C106" s="7" t="s">
        <v>438</v>
      </c>
      <c r="D106" s="6" t="s">
        <v>66</v>
      </c>
      <c r="E106" s="6" t="s">
        <v>439</v>
      </c>
      <c r="F106" s="6" t="s">
        <v>1042</v>
      </c>
      <c r="G106" s="8">
        <f>DATE(2014,5,2)</f>
        <v>41761</v>
      </c>
      <c r="H106" s="9">
        <v>16200</v>
      </c>
      <c r="I106" s="9">
        <v>15390</v>
      </c>
      <c r="J106" s="6" t="s">
        <v>325</v>
      </c>
      <c r="K106" s="6" t="s">
        <v>383</v>
      </c>
      <c r="L106" s="6" t="s">
        <v>13</v>
      </c>
    </row>
    <row r="107" spans="1:12" s="10" customFormat="1" ht="16.5">
      <c r="A107" s="6">
        <v>105</v>
      </c>
      <c r="B107" s="6" t="s">
        <v>441</v>
      </c>
      <c r="C107" s="7" t="s">
        <v>442</v>
      </c>
      <c r="D107" s="6" t="s">
        <v>19</v>
      </c>
      <c r="E107" s="6" t="s">
        <v>440</v>
      </c>
      <c r="F107" s="6" t="s">
        <v>1042</v>
      </c>
      <c r="G107" s="8">
        <f>DATE(2014,9,18)</f>
        <v>41900</v>
      </c>
      <c r="H107" s="9">
        <v>18900</v>
      </c>
      <c r="I107" s="9">
        <v>17950</v>
      </c>
      <c r="J107" s="6" t="s">
        <v>325</v>
      </c>
      <c r="K107" s="6" t="s">
        <v>383</v>
      </c>
      <c r="L107" s="6" t="s">
        <v>13</v>
      </c>
    </row>
    <row r="108" spans="1:12" s="10" customFormat="1" ht="16.5">
      <c r="A108" s="6">
        <v>106</v>
      </c>
      <c r="B108" s="6" t="s">
        <v>443</v>
      </c>
      <c r="C108" s="7" t="s">
        <v>444</v>
      </c>
      <c r="D108" s="6" t="s">
        <v>36</v>
      </c>
      <c r="E108" s="6" t="s">
        <v>445</v>
      </c>
      <c r="F108" s="6" t="s">
        <v>11</v>
      </c>
      <c r="G108" s="8">
        <f>DATE(2015,7,22)</f>
        <v>42207</v>
      </c>
      <c r="H108" s="9">
        <v>17640</v>
      </c>
      <c r="I108" s="9">
        <v>16750</v>
      </c>
      <c r="J108" s="6" t="s">
        <v>325</v>
      </c>
      <c r="K108" s="6" t="s">
        <v>383</v>
      </c>
      <c r="L108" s="6" t="s">
        <v>13</v>
      </c>
    </row>
    <row r="109" spans="1:12" s="10" customFormat="1" ht="16.5">
      <c r="A109" s="6">
        <v>107</v>
      </c>
      <c r="B109" s="6" t="s">
        <v>447</v>
      </c>
      <c r="C109" s="7" t="s">
        <v>448</v>
      </c>
      <c r="D109" s="6" t="s">
        <v>53</v>
      </c>
      <c r="E109" s="6" t="s">
        <v>449</v>
      </c>
      <c r="F109" s="6" t="s">
        <v>450</v>
      </c>
      <c r="G109" s="8">
        <f>DATE(2014,2,14)</f>
        <v>41684</v>
      </c>
      <c r="H109" s="9">
        <v>17640</v>
      </c>
      <c r="I109" s="9">
        <v>16750</v>
      </c>
      <c r="J109" s="6" t="s">
        <v>325</v>
      </c>
      <c r="K109" s="6" t="s">
        <v>383</v>
      </c>
      <c r="L109" s="6" t="s">
        <v>13</v>
      </c>
    </row>
    <row r="110" spans="1:12" s="10" customFormat="1" ht="16.5">
      <c r="A110" s="6">
        <v>108</v>
      </c>
      <c r="B110" s="6" t="s">
        <v>451</v>
      </c>
      <c r="C110" s="7" t="s">
        <v>452</v>
      </c>
      <c r="D110" s="6" t="s">
        <v>382</v>
      </c>
      <c r="E110" s="6" t="s">
        <v>453</v>
      </c>
      <c r="F110" s="6" t="s">
        <v>1042</v>
      </c>
      <c r="G110" s="8">
        <f>DATE(2014,4,1)</f>
        <v>41730</v>
      </c>
      <c r="H110" s="9">
        <v>18900</v>
      </c>
      <c r="I110" s="9">
        <v>17950</v>
      </c>
      <c r="J110" s="6" t="s">
        <v>325</v>
      </c>
      <c r="K110" s="6" t="s">
        <v>383</v>
      </c>
      <c r="L110" s="6" t="s">
        <v>13</v>
      </c>
    </row>
    <row r="111" spans="1:12" s="10" customFormat="1" ht="16.5">
      <c r="A111" s="6">
        <v>109</v>
      </c>
      <c r="B111" s="6" t="s">
        <v>454</v>
      </c>
      <c r="C111" s="7" t="s">
        <v>455</v>
      </c>
      <c r="D111" s="6" t="s">
        <v>69</v>
      </c>
      <c r="E111" s="6" t="s">
        <v>456</v>
      </c>
      <c r="F111" s="6" t="s">
        <v>11</v>
      </c>
      <c r="G111" s="8">
        <f>DATE(2015,7,24)</f>
        <v>42209</v>
      </c>
      <c r="H111" s="9">
        <v>12960</v>
      </c>
      <c r="I111" s="9">
        <v>12310</v>
      </c>
      <c r="J111" s="6" t="s">
        <v>325</v>
      </c>
      <c r="K111" s="6" t="s">
        <v>383</v>
      </c>
      <c r="L111" s="6" t="s">
        <v>16</v>
      </c>
    </row>
    <row r="112" spans="1:12" s="10" customFormat="1" ht="16.5">
      <c r="A112" s="6">
        <v>110</v>
      </c>
      <c r="B112" s="6" t="s">
        <v>981</v>
      </c>
      <c r="C112" s="7" t="s">
        <v>982</v>
      </c>
      <c r="D112" s="6" t="s">
        <v>946</v>
      </c>
      <c r="E112" s="6" t="s">
        <v>983</v>
      </c>
      <c r="F112" s="6" t="s">
        <v>1042</v>
      </c>
      <c r="G112" s="8">
        <f>DATE(2015,7,11)</f>
        <v>42196</v>
      </c>
      <c r="H112" s="9">
        <v>21400</v>
      </c>
      <c r="I112" s="9">
        <v>20330</v>
      </c>
      <c r="J112" s="6" t="s">
        <v>325</v>
      </c>
      <c r="K112" s="6" t="s">
        <v>383</v>
      </c>
      <c r="L112" s="6" t="s">
        <v>13</v>
      </c>
    </row>
    <row r="113" spans="1:12" s="10" customFormat="1" ht="16.5">
      <c r="A113" s="6">
        <v>111</v>
      </c>
      <c r="B113" s="6" t="s">
        <v>457</v>
      </c>
      <c r="C113" s="7" t="s">
        <v>458</v>
      </c>
      <c r="D113" s="6" t="s">
        <v>75</v>
      </c>
      <c r="E113" s="6" t="s">
        <v>459</v>
      </c>
      <c r="F113" s="6" t="s">
        <v>11</v>
      </c>
      <c r="G113" s="8">
        <f>DATE(2015,1,23)</f>
        <v>42027</v>
      </c>
      <c r="H113" s="9">
        <v>12960</v>
      </c>
      <c r="I113" s="9">
        <v>12310</v>
      </c>
      <c r="J113" s="6" t="s">
        <v>325</v>
      </c>
      <c r="K113" s="6" t="s">
        <v>383</v>
      </c>
      <c r="L113" s="6" t="s">
        <v>16</v>
      </c>
    </row>
    <row r="114" spans="1:12" s="10" customFormat="1" ht="16.5">
      <c r="A114" s="6">
        <v>112</v>
      </c>
      <c r="B114" s="6" t="s">
        <v>460</v>
      </c>
      <c r="C114" s="7" t="s">
        <v>461</v>
      </c>
      <c r="D114" s="6" t="s">
        <v>47</v>
      </c>
      <c r="E114" s="6" t="s">
        <v>462</v>
      </c>
      <c r="F114" s="6" t="s">
        <v>11</v>
      </c>
      <c r="G114" s="8">
        <f>DATE(2015,2,2)</f>
        <v>42037</v>
      </c>
      <c r="H114" s="9">
        <v>17010</v>
      </c>
      <c r="I114" s="9">
        <v>16150</v>
      </c>
      <c r="J114" s="6" t="s">
        <v>325</v>
      </c>
      <c r="K114" s="6" t="s">
        <v>383</v>
      </c>
      <c r="L114" s="6" t="s">
        <v>16</v>
      </c>
    </row>
    <row r="115" spans="1:12" s="10" customFormat="1" ht="16.5">
      <c r="A115" s="6">
        <v>113</v>
      </c>
      <c r="B115" s="6" t="s">
        <v>471</v>
      </c>
      <c r="C115" s="7" t="s">
        <v>472</v>
      </c>
      <c r="D115" s="6" t="s">
        <v>316</v>
      </c>
      <c r="E115" s="6" t="s">
        <v>473</v>
      </c>
      <c r="F115" s="6" t="s">
        <v>1042</v>
      </c>
      <c r="G115" s="8">
        <f>DATE(2014,11,19)</f>
        <v>41962</v>
      </c>
      <c r="H115" s="9">
        <v>16130</v>
      </c>
      <c r="I115" s="9">
        <v>15320</v>
      </c>
      <c r="J115" s="6" t="s">
        <v>325</v>
      </c>
      <c r="K115" s="6" t="s">
        <v>470</v>
      </c>
      <c r="L115" s="6" t="s">
        <v>13</v>
      </c>
    </row>
    <row r="116" spans="1:12" s="10" customFormat="1" ht="16.5">
      <c r="A116" s="6">
        <v>114</v>
      </c>
      <c r="B116" s="6" t="s">
        <v>984</v>
      </c>
      <c r="C116" s="7" t="s">
        <v>985</v>
      </c>
      <c r="D116" s="6" t="s">
        <v>948</v>
      </c>
      <c r="E116" s="6" t="s">
        <v>975</v>
      </c>
      <c r="F116" s="6" t="s">
        <v>1042</v>
      </c>
      <c r="G116" s="8">
        <f>DATE(2015,7,11)</f>
        <v>42196</v>
      </c>
      <c r="H116" s="9">
        <v>20100</v>
      </c>
      <c r="I116" s="9">
        <v>19090</v>
      </c>
      <c r="J116" s="6" t="s">
        <v>325</v>
      </c>
      <c r="K116" s="6" t="s">
        <v>470</v>
      </c>
      <c r="L116" s="6" t="s">
        <v>13</v>
      </c>
    </row>
    <row r="117" spans="1:12" s="10" customFormat="1" ht="16.5">
      <c r="A117" s="6">
        <v>115</v>
      </c>
      <c r="B117" s="6" t="s">
        <v>474</v>
      </c>
      <c r="C117" s="7" t="s">
        <v>475</v>
      </c>
      <c r="D117" s="6" t="s">
        <v>41</v>
      </c>
      <c r="E117" s="6" t="s">
        <v>320</v>
      </c>
      <c r="F117" s="6" t="s">
        <v>11</v>
      </c>
      <c r="G117" s="8">
        <f>DATE(2014,9,29)</f>
        <v>41911</v>
      </c>
      <c r="H117" s="9">
        <v>15120</v>
      </c>
      <c r="I117" s="9">
        <v>14360</v>
      </c>
      <c r="J117" s="6" t="s">
        <v>325</v>
      </c>
      <c r="K117" s="6" t="s">
        <v>470</v>
      </c>
      <c r="L117" s="6" t="s">
        <v>13</v>
      </c>
    </row>
    <row r="118" spans="1:12" s="10" customFormat="1" ht="16.5">
      <c r="A118" s="6">
        <v>116</v>
      </c>
      <c r="B118" s="6" t="s">
        <v>476</v>
      </c>
      <c r="C118" s="7" t="s">
        <v>477</v>
      </c>
      <c r="D118" s="6" t="s">
        <v>41</v>
      </c>
      <c r="E118" s="6" t="s">
        <v>320</v>
      </c>
      <c r="F118" s="6" t="s">
        <v>11</v>
      </c>
      <c r="G118" s="8">
        <f>DATE(2014,9,30)</f>
        <v>41912</v>
      </c>
      <c r="H118" s="9">
        <v>15120</v>
      </c>
      <c r="I118" s="9">
        <v>14360</v>
      </c>
      <c r="J118" s="6" t="s">
        <v>325</v>
      </c>
      <c r="K118" s="6" t="s">
        <v>470</v>
      </c>
      <c r="L118" s="6" t="s">
        <v>13</v>
      </c>
    </row>
    <row r="119" spans="1:12" s="10" customFormat="1" ht="16.5">
      <c r="A119" s="6">
        <v>117</v>
      </c>
      <c r="B119" s="6" t="s">
        <v>1037</v>
      </c>
      <c r="C119" s="7" t="s">
        <v>1038</v>
      </c>
      <c r="D119" s="6" t="s">
        <v>1036</v>
      </c>
      <c r="E119" s="6" t="s">
        <v>1039</v>
      </c>
      <c r="F119" s="6" t="s">
        <v>1042</v>
      </c>
      <c r="G119" s="8">
        <f>DATE(2015,5,21)</f>
        <v>42145</v>
      </c>
      <c r="H119" s="9">
        <v>27000</v>
      </c>
      <c r="I119" s="9">
        <v>25650</v>
      </c>
      <c r="J119" s="6" t="s">
        <v>325</v>
      </c>
      <c r="K119" s="6" t="s">
        <v>470</v>
      </c>
      <c r="L119" s="6" t="s">
        <v>13</v>
      </c>
    </row>
    <row r="120" spans="1:12" s="10" customFormat="1" ht="16.5">
      <c r="A120" s="6">
        <v>118</v>
      </c>
      <c r="B120" s="6" t="s">
        <v>478</v>
      </c>
      <c r="C120" s="7" t="s">
        <v>479</v>
      </c>
      <c r="D120" s="6" t="s">
        <v>135</v>
      </c>
      <c r="E120" s="6" t="s">
        <v>480</v>
      </c>
      <c r="F120" s="6" t="s">
        <v>11</v>
      </c>
      <c r="G120" s="8">
        <f>DATE(2014,5,14)</f>
        <v>41773</v>
      </c>
      <c r="H120" s="9">
        <v>15120</v>
      </c>
      <c r="I120" s="9">
        <v>14360</v>
      </c>
      <c r="J120" s="6" t="s">
        <v>325</v>
      </c>
      <c r="K120" s="6" t="s">
        <v>470</v>
      </c>
      <c r="L120" s="6" t="s">
        <v>13</v>
      </c>
    </row>
    <row r="121" spans="1:12" s="10" customFormat="1" ht="16.5">
      <c r="A121" s="6">
        <v>119</v>
      </c>
      <c r="B121" s="6" t="s">
        <v>481</v>
      </c>
      <c r="C121" s="7" t="s">
        <v>482</v>
      </c>
      <c r="D121" s="6" t="s">
        <v>135</v>
      </c>
      <c r="E121" s="6" t="s">
        <v>480</v>
      </c>
      <c r="F121" s="6" t="s">
        <v>483</v>
      </c>
      <c r="G121" s="8">
        <f>DATE(2014,7,4)</f>
        <v>41824</v>
      </c>
      <c r="H121" s="9">
        <v>15120</v>
      </c>
      <c r="I121" s="9">
        <v>14360</v>
      </c>
      <c r="J121" s="6" t="s">
        <v>325</v>
      </c>
      <c r="K121" s="6" t="s">
        <v>470</v>
      </c>
      <c r="L121" s="6" t="s">
        <v>13</v>
      </c>
    </row>
    <row r="122" spans="1:12" s="10" customFormat="1" ht="16.5">
      <c r="A122" s="6">
        <v>120</v>
      </c>
      <c r="B122" s="6" t="s">
        <v>484</v>
      </c>
      <c r="C122" s="7" t="s">
        <v>485</v>
      </c>
      <c r="D122" s="6" t="s">
        <v>135</v>
      </c>
      <c r="E122" s="6" t="s">
        <v>480</v>
      </c>
      <c r="F122" s="6" t="s">
        <v>11</v>
      </c>
      <c r="G122" s="8">
        <f>DATE(2014,12,24)</f>
        <v>41997</v>
      </c>
      <c r="H122" s="9">
        <v>15120</v>
      </c>
      <c r="I122" s="9">
        <v>14360</v>
      </c>
      <c r="J122" s="6" t="s">
        <v>325</v>
      </c>
      <c r="K122" s="6" t="s">
        <v>470</v>
      </c>
      <c r="L122" s="6" t="s">
        <v>13</v>
      </c>
    </row>
    <row r="123" spans="1:12" s="10" customFormat="1" ht="16.5">
      <c r="A123" s="6">
        <v>121</v>
      </c>
      <c r="B123" s="6" t="s">
        <v>986</v>
      </c>
      <c r="C123" s="7" t="s">
        <v>987</v>
      </c>
      <c r="D123" s="6" t="s">
        <v>972</v>
      </c>
      <c r="E123" s="6" t="s">
        <v>988</v>
      </c>
      <c r="F123" s="6" t="s">
        <v>1042</v>
      </c>
      <c r="G123" s="8">
        <f>DATE(2015,8,21)</f>
        <v>42237</v>
      </c>
      <c r="H123" s="9">
        <v>22900</v>
      </c>
      <c r="I123" s="9">
        <v>21750</v>
      </c>
      <c r="J123" s="6" t="s">
        <v>325</v>
      </c>
      <c r="K123" s="6" t="s">
        <v>470</v>
      </c>
      <c r="L123" s="6" t="s">
        <v>13</v>
      </c>
    </row>
    <row r="124" spans="1:12" s="10" customFormat="1" ht="16.5">
      <c r="A124" s="6">
        <v>122</v>
      </c>
      <c r="B124" s="6" t="s">
        <v>487</v>
      </c>
      <c r="C124" s="7" t="s">
        <v>488</v>
      </c>
      <c r="D124" s="6" t="s">
        <v>332</v>
      </c>
      <c r="E124" s="6" t="s">
        <v>489</v>
      </c>
      <c r="F124" s="6" t="s">
        <v>1042</v>
      </c>
      <c r="G124" s="8">
        <f>DATE(2015,5,20)</f>
        <v>42144</v>
      </c>
      <c r="H124" s="9">
        <v>17390</v>
      </c>
      <c r="I124" s="9">
        <v>16520</v>
      </c>
      <c r="J124" s="6" t="s">
        <v>325</v>
      </c>
      <c r="K124" s="6" t="s">
        <v>470</v>
      </c>
      <c r="L124" s="6" t="s">
        <v>13</v>
      </c>
    </row>
    <row r="125" spans="1:12" s="10" customFormat="1" ht="16.5">
      <c r="A125" s="6">
        <v>123</v>
      </c>
      <c r="B125" s="6" t="s">
        <v>490</v>
      </c>
      <c r="C125" s="7" t="s">
        <v>491</v>
      </c>
      <c r="D125" s="6" t="s">
        <v>492</v>
      </c>
      <c r="E125" s="6" t="s">
        <v>493</v>
      </c>
      <c r="F125" s="6" t="s">
        <v>11</v>
      </c>
      <c r="G125" s="8">
        <f>DATE(2015,6,6)</f>
        <v>42161</v>
      </c>
      <c r="H125" s="9">
        <v>16200</v>
      </c>
      <c r="I125" s="9">
        <v>15390</v>
      </c>
      <c r="J125" s="6" t="s">
        <v>325</v>
      </c>
      <c r="K125" s="6" t="s">
        <v>470</v>
      </c>
      <c r="L125" s="6" t="s">
        <v>22</v>
      </c>
    </row>
    <row r="126" spans="1:12" s="10" customFormat="1" ht="16.5">
      <c r="A126" s="6">
        <v>124</v>
      </c>
      <c r="B126" s="6" t="s">
        <v>494</v>
      </c>
      <c r="C126" s="7" t="s">
        <v>495</v>
      </c>
      <c r="D126" s="6" t="s">
        <v>135</v>
      </c>
      <c r="E126" s="6" t="s">
        <v>496</v>
      </c>
      <c r="F126" s="6" t="s">
        <v>497</v>
      </c>
      <c r="G126" s="8">
        <f>DATE(2014,5,14)</f>
        <v>41773</v>
      </c>
      <c r="H126" s="9">
        <v>11520</v>
      </c>
      <c r="I126" s="9">
        <v>10940</v>
      </c>
      <c r="J126" s="6" t="s">
        <v>325</v>
      </c>
      <c r="K126" s="6" t="s">
        <v>470</v>
      </c>
      <c r="L126" s="6" t="s">
        <v>13</v>
      </c>
    </row>
    <row r="127" spans="1:12" s="10" customFormat="1" ht="16.5">
      <c r="A127" s="6">
        <v>125</v>
      </c>
      <c r="B127" s="6" t="s">
        <v>990</v>
      </c>
      <c r="C127" s="7" t="s">
        <v>991</v>
      </c>
      <c r="D127" s="6" t="s">
        <v>971</v>
      </c>
      <c r="E127" s="6" t="s">
        <v>989</v>
      </c>
      <c r="F127" s="6" t="s">
        <v>1042</v>
      </c>
      <c r="G127" s="8">
        <f>DATE(2015,6,10)</f>
        <v>42165</v>
      </c>
      <c r="H127" s="9">
        <v>21600</v>
      </c>
      <c r="I127" s="9">
        <v>20520</v>
      </c>
      <c r="J127" s="6" t="s">
        <v>325</v>
      </c>
      <c r="K127" s="6" t="s">
        <v>470</v>
      </c>
      <c r="L127" s="6" t="s">
        <v>13</v>
      </c>
    </row>
    <row r="128" spans="1:12" s="10" customFormat="1" ht="16.5">
      <c r="A128" s="6">
        <v>126</v>
      </c>
      <c r="B128" s="6" t="s">
        <v>992</v>
      </c>
      <c r="C128" s="7" t="s">
        <v>993</v>
      </c>
      <c r="D128" s="6" t="s">
        <v>971</v>
      </c>
      <c r="E128" s="6" t="s">
        <v>989</v>
      </c>
      <c r="F128" s="6" t="s">
        <v>1042</v>
      </c>
      <c r="G128" s="8">
        <f>DATE(2015,6,10)</f>
        <v>42165</v>
      </c>
      <c r="H128" s="9">
        <v>21600</v>
      </c>
      <c r="I128" s="9">
        <v>20520</v>
      </c>
      <c r="J128" s="6" t="s">
        <v>325</v>
      </c>
      <c r="K128" s="6" t="s">
        <v>470</v>
      </c>
      <c r="L128" s="6" t="s">
        <v>13</v>
      </c>
    </row>
    <row r="129" spans="1:12" s="10" customFormat="1" ht="16.5">
      <c r="A129" s="6">
        <v>127</v>
      </c>
      <c r="B129" s="6" t="s">
        <v>498</v>
      </c>
      <c r="C129" s="7" t="s">
        <v>499</v>
      </c>
      <c r="D129" s="6" t="s">
        <v>332</v>
      </c>
      <c r="E129" s="6" t="s">
        <v>500</v>
      </c>
      <c r="F129" s="6" t="s">
        <v>11</v>
      </c>
      <c r="G129" s="8">
        <f>DATE(2014,2,14)</f>
        <v>41684</v>
      </c>
      <c r="H129" s="9">
        <v>18720</v>
      </c>
      <c r="I129" s="9">
        <v>17780</v>
      </c>
      <c r="J129" s="6" t="s">
        <v>325</v>
      </c>
      <c r="K129" s="6" t="s">
        <v>470</v>
      </c>
      <c r="L129" s="6" t="s">
        <v>13</v>
      </c>
    </row>
    <row r="130" spans="1:12" s="10" customFormat="1" ht="16.5">
      <c r="A130" s="6">
        <v>128</v>
      </c>
      <c r="B130" s="6" t="s">
        <v>501</v>
      </c>
      <c r="C130" s="7" t="s">
        <v>502</v>
      </c>
      <c r="D130" s="6" t="s">
        <v>332</v>
      </c>
      <c r="E130" s="6" t="s">
        <v>500</v>
      </c>
      <c r="F130" s="6" t="s">
        <v>11</v>
      </c>
      <c r="G130" s="8">
        <f>DATE(2014,9,4)</f>
        <v>41886</v>
      </c>
      <c r="H130" s="9">
        <v>18720</v>
      </c>
      <c r="I130" s="9">
        <v>17780</v>
      </c>
      <c r="J130" s="6" t="s">
        <v>325</v>
      </c>
      <c r="K130" s="6" t="s">
        <v>470</v>
      </c>
      <c r="L130" s="6" t="s">
        <v>13</v>
      </c>
    </row>
    <row r="131" spans="1:12" s="10" customFormat="1" ht="16.5">
      <c r="A131" s="6">
        <v>129</v>
      </c>
      <c r="B131" s="6" t="s">
        <v>505</v>
      </c>
      <c r="C131" s="7" t="s">
        <v>506</v>
      </c>
      <c r="D131" s="6" t="s">
        <v>77</v>
      </c>
      <c r="E131" s="6" t="s">
        <v>507</v>
      </c>
      <c r="F131" s="6" t="s">
        <v>1042</v>
      </c>
      <c r="G131" s="8">
        <f>DATE(2014,11,13)</f>
        <v>41956</v>
      </c>
      <c r="H131" s="9">
        <v>18650</v>
      </c>
      <c r="I131" s="9">
        <v>17710</v>
      </c>
      <c r="J131" s="6" t="s">
        <v>503</v>
      </c>
      <c r="K131" s="6" t="s">
        <v>504</v>
      </c>
      <c r="L131" s="6" t="s">
        <v>16</v>
      </c>
    </row>
    <row r="132" spans="1:12" s="10" customFormat="1" ht="16.5">
      <c r="A132" s="6">
        <v>130</v>
      </c>
      <c r="B132" s="6" t="s">
        <v>509</v>
      </c>
      <c r="C132" s="7" t="s">
        <v>510</v>
      </c>
      <c r="D132" s="6" t="s">
        <v>64</v>
      </c>
      <c r="E132" s="6" t="s">
        <v>511</v>
      </c>
      <c r="F132" s="6" t="s">
        <v>1042</v>
      </c>
      <c r="G132" s="8">
        <f>DATE(2014,9,18)</f>
        <v>41900</v>
      </c>
      <c r="H132" s="9">
        <v>16200</v>
      </c>
      <c r="I132" s="9">
        <v>15390</v>
      </c>
      <c r="J132" s="6" t="s">
        <v>503</v>
      </c>
      <c r="K132" s="6" t="s">
        <v>504</v>
      </c>
      <c r="L132" s="6" t="s">
        <v>13</v>
      </c>
    </row>
    <row r="133" spans="1:12" s="10" customFormat="1" ht="16.5">
      <c r="A133" s="6">
        <v>131</v>
      </c>
      <c r="B133" s="6" t="s">
        <v>512</v>
      </c>
      <c r="C133" s="7" t="s">
        <v>513</v>
      </c>
      <c r="D133" s="6" t="s">
        <v>64</v>
      </c>
      <c r="E133" s="6" t="s">
        <v>514</v>
      </c>
      <c r="F133" s="6" t="s">
        <v>515</v>
      </c>
      <c r="G133" s="8">
        <f>DATE(2014,9,18)</f>
        <v>41900</v>
      </c>
      <c r="H133" s="9">
        <v>14040</v>
      </c>
      <c r="I133" s="9">
        <v>13330</v>
      </c>
      <c r="J133" s="6" t="s">
        <v>503</v>
      </c>
      <c r="K133" s="6" t="s">
        <v>504</v>
      </c>
      <c r="L133" s="6" t="s">
        <v>13</v>
      </c>
    </row>
    <row r="134" spans="1:12" s="10" customFormat="1" ht="16.5">
      <c r="A134" s="6">
        <v>132</v>
      </c>
      <c r="B134" s="6" t="s">
        <v>519</v>
      </c>
      <c r="C134" s="7" t="s">
        <v>520</v>
      </c>
      <c r="D134" s="6" t="s">
        <v>82</v>
      </c>
      <c r="E134" s="6" t="s">
        <v>521</v>
      </c>
      <c r="F134" s="6" t="s">
        <v>1042</v>
      </c>
      <c r="G134" s="8">
        <f>DATE(2014,11,29)</f>
        <v>41972</v>
      </c>
      <c r="H134" s="9">
        <v>14220</v>
      </c>
      <c r="I134" s="9">
        <v>13500</v>
      </c>
      <c r="J134" s="6" t="s">
        <v>503</v>
      </c>
      <c r="K134" s="6" t="s">
        <v>518</v>
      </c>
      <c r="L134" s="6" t="s">
        <v>13</v>
      </c>
    </row>
    <row r="135" spans="1:12" s="10" customFormat="1" ht="16.5">
      <c r="A135" s="6">
        <v>133</v>
      </c>
      <c r="B135" s="6" t="s">
        <v>523</v>
      </c>
      <c r="C135" s="7" t="s">
        <v>524</v>
      </c>
      <c r="D135" s="6" t="s">
        <v>89</v>
      </c>
      <c r="E135" s="6" t="s">
        <v>525</v>
      </c>
      <c r="F135" s="6" t="s">
        <v>1042</v>
      </c>
      <c r="G135" s="8">
        <f>DATE(2014,9,12)</f>
        <v>41894</v>
      </c>
      <c r="H135" s="9">
        <v>18900</v>
      </c>
      <c r="I135" s="9">
        <v>17950</v>
      </c>
      <c r="J135" s="6" t="s">
        <v>503</v>
      </c>
      <c r="K135" s="6" t="s">
        <v>518</v>
      </c>
      <c r="L135" s="6" t="s">
        <v>16</v>
      </c>
    </row>
    <row r="136" spans="1:12" s="10" customFormat="1" ht="16.5">
      <c r="A136" s="6">
        <v>134</v>
      </c>
      <c r="B136" s="6" t="s">
        <v>526</v>
      </c>
      <c r="C136" s="7" t="s">
        <v>527</v>
      </c>
      <c r="D136" s="6" t="s">
        <v>88</v>
      </c>
      <c r="E136" s="6" t="s">
        <v>92</v>
      </c>
      <c r="F136" s="6" t="s">
        <v>1042</v>
      </c>
      <c r="G136" s="8">
        <f>DATE(2015,5,22)</f>
        <v>42146</v>
      </c>
      <c r="H136" s="9">
        <v>18900</v>
      </c>
      <c r="I136" s="9">
        <v>17950</v>
      </c>
      <c r="J136" s="6" t="s">
        <v>503</v>
      </c>
      <c r="K136" s="6" t="s">
        <v>518</v>
      </c>
      <c r="L136" s="6" t="s">
        <v>16</v>
      </c>
    </row>
    <row r="137" spans="1:12" s="10" customFormat="1" ht="16.5">
      <c r="A137" s="6">
        <v>135</v>
      </c>
      <c r="B137" s="6" t="s">
        <v>528</v>
      </c>
      <c r="C137" s="7" t="s">
        <v>529</v>
      </c>
      <c r="D137" s="6" t="s">
        <v>84</v>
      </c>
      <c r="E137" s="6" t="s">
        <v>530</v>
      </c>
      <c r="F137" s="6" t="s">
        <v>1042</v>
      </c>
      <c r="G137" s="8">
        <f>DATE(2014,10,22)</f>
        <v>41934</v>
      </c>
      <c r="H137" s="9">
        <v>18000</v>
      </c>
      <c r="I137" s="9">
        <v>17100</v>
      </c>
      <c r="J137" s="6" t="s">
        <v>503</v>
      </c>
      <c r="K137" s="6" t="s">
        <v>518</v>
      </c>
      <c r="L137" s="6" t="s">
        <v>13</v>
      </c>
    </row>
    <row r="138" spans="1:12" s="10" customFormat="1" ht="16.5">
      <c r="A138" s="6">
        <v>136</v>
      </c>
      <c r="B138" s="6" t="s">
        <v>534</v>
      </c>
      <c r="C138" s="7" t="s">
        <v>535</v>
      </c>
      <c r="D138" s="6" t="s">
        <v>47</v>
      </c>
      <c r="E138" s="6" t="s">
        <v>536</v>
      </c>
      <c r="F138" s="6" t="s">
        <v>1042</v>
      </c>
      <c r="G138" s="8">
        <f>DATE(2015,2,28)</f>
        <v>42063</v>
      </c>
      <c r="H138" s="9">
        <v>18000</v>
      </c>
      <c r="I138" s="9">
        <v>17100</v>
      </c>
      <c r="J138" s="6" t="s">
        <v>503</v>
      </c>
      <c r="K138" s="6" t="s">
        <v>518</v>
      </c>
      <c r="L138" s="6" t="s">
        <v>16</v>
      </c>
    </row>
    <row r="139" spans="1:12" s="10" customFormat="1" ht="16.5">
      <c r="A139" s="6">
        <v>137</v>
      </c>
      <c r="B139" s="6" t="s">
        <v>531</v>
      </c>
      <c r="C139" s="7" t="s">
        <v>532</v>
      </c>
      <c r="D139" s="6" t="s">
        <v>34</v>
      </c>
      <c r="E139" s="6" t="s">
        <v>533</v>
      </c>
      <c r="F139" s="6" t="s">
        <v>1042</v>
      </c>
      <c r="G139" s="8">
        <f>DATE(2014,11,10)</f>
        <v>41953</v>
      </c>
      <c r="H139" s="9">
        <v>14580</v>
      </c>
      <c r="I139" s="9">
        <v>13850</v>
      </c>
      <c r="J139" s="6" t="s">
        <v>503</v>
      </c>
      <c r="K139" s="6" t="s">
        <v>518</v>
      </c>
      <c r="L139" s="6" t="s">
        <v>13</v>
      </c>
    </row>
    <row r="140" spans="1:12" s="10" customFormat="1" ht="16.5">
      <c r="A140" s="6">
        <v>138</v>
      </c>
      <c r="B140" s="6" t="s">
        <v>537</v>
      </c>
      <c r="C140" s="7" t="s">
        <v>538</v>
      </c>
      <c r="D140" s="6" t="s">
        <v>193</v>
      </c>
      <c r="E140" s="6" t="s">
        <v>539</v>
      </c>
      <c r="F140" s="6" t="s">
        <v>540</v>
      </c>
      <c r="G140" s="8">
        <f>DATE(2015,6,11)</f>
        <v>42166</v>
      </c>
      <c r="H140" s="9">
        <v>22680</v>
      </c>
      <c r="I140" s="9">
        <v>21540</v>
      </c>
      <c r="J140" s="6" t="s">
        <v>503</v>
      </c>
      <c r="K140" s="6" t="s">
        <v>518</v>
      </c>
      <c r="L140" s="6" t="s">
        <v>13</v>
      </c>
    </row>
    <row r="141" spans="1:12" s="10" customFormat="1" ht="16.5">
      <c r="A141" s="6">
        <v>139</v>
      </c>
      <c r="B141" s="6" t="s">
        <v>543</v>
      </c>
      <c r="C141" s="7" t="s">
        <v>544</v>
      </c>
      <c r="D141" s="6" t="s">
        <v>417</v>
      </c>
      <c r="E141" s="6" t="s">
        <v>545</v>
      </c>
      <c r="F141" s="6" t="s">
        <v>134</v>
      </c>
      <c r="G141" s="8">
        <f>DATE(2014,2,19)</f>
        <v>41689</v>
      </c>
      <c r="H141" s="9">
        <v>14400</v>
      </c>
      <c r="I141" s="9">
        <v>13680</v>
      </c>
      <c r="J141" s="6" t="s">
        <v>503</v>
      </c>
      <c r="K141" s="6" t="s">
        <v>541</v>
      </c>
      <c r="L141" s="6" t="s">
        <v>13</v>
      </c>
    </row>
    <row r="142" spans="1:12" s="10" customFormat="1" ht="16.5">
      <c r="A142" s="6">
        <v>140</v>
      </c>
      <c r="B142" s="6" t="s">
        <v>548</v>
      </c>
      <c r="C142" s="7" t="s">
        <v>549</v>
      </c>
      <c r="D142" s="6" t="s">
        <v>61</v>
      </c>
      <c r="E142" s="6" t="s">
        <v>550</v>
      </c>
      <c r="F142" s="6" t="s">
        <v>1042</v>
      </c>
      <c r="G142" s="8">
        <f>DATE(2015,8,4)</f>
        <v>42220</v>
      </c>
      <c r="H142" s="9">
        <v>17640</v>
      </c>
      <c r="I142" s="9">
        <v>16750</v>
      </c>
      <c r="J142" s="6" t="s">
        <v>546</v>
      </c>
      <c r="K142" s="6" t="s">
        <v>547</v>
      </c>
      <c r="L142" s="6" t="s">
        <v>13</v>
      </c>
    </row>
    <row r="143" spans="1:12" s="10" customFormat="1" ht="16.5">
      <c r="A143" s="6">
        <v>141</v>
      </c>
      <c r="B143" s="6" t="s">
        <v>551</v>
      </c>
      <c r="C143" s="7" t="s">
        <v>552</v>
      </c>
      <c r="D143" s="6" t="s">
        <v>32</v>
      </c>
      <c r="E143" s="6" t="s">
        <v>553</v>
      </c>
      <c r="F143" s="6" t="s">
        <v>1042</v>
      </c>
      <c r="G143" s="8">
        <f>DATE(2014,1,3)</f>
        <v>41642</v>
      </c>
      <c r="H143" s="9">
        <v>18360</v>
      </c>
      <c r="I143" s="9">
        <v>17440</v>
      </c>
      <c r="J143" s="6" t="s">
        <v>546</v>
      </c>
      <c r="K143" s="6" t="s">
        <v>547</v>
      </c>
      <c r="L143" s="6" t="s">
        <v>22</v>
      </c>
    </row>
    <row r="144" spans="1:12" s="10" customFormat="1" ht="16.5">
      <c r="A144" s="6">
        <v>142</v>
      </c>
      <c r="B144" s="6" t="s">
        <v>554</v>
      </c>
      <c r="C144" s="7" t="s">
        <v>555</v>
      </c>
      <c r="D144" s="6" t="s">
        <v>102</v>
      </c>
      <c r="E144" s="6" t="s">
        <v>556</v>
      </c>
      <c r="F144" s="6" t="s">
        <v>1042</v>
      </c>
      <c r="G144" s="8">
        <f>DATE(2015,4,9)</f>
        <v>42103</v>
      </c>
      <c r="H144" s="9">
        <v>23400</v>
      </c>
      <c r="I144" s="9">
        <v>22230</v>
      </c>
      <c r="J144" s="6" t="s">
        <v>546</v>
      </c>
      <c r="K144" s="6" t="s">
        <v>547</v>
      </c>
      <c r="L144" s="6" t="s">
        <v>22</v>
      </c>
    </row>
    <row r="145" spans="1:12" s="10" customFormat="1" ht="16.5">
      <c r="A145" s="6">
        <v>143</v>
      </c>
      <c r="B145" s="6" t="s">
        <v>557</v>
      </c>
      <c r="C145" s="7" t="s">
        <v>558</v>
      </c>
      <c r="D145" s="6" t="s">
        <v>32</v>
      </c>
      <c r="E145" s="6" t="s">
        <v>559</v>
      </c>
      <c r="F145" s="6" t="s">
        <v>1042</v>
      </c>
      <c r="G145" s="8">
        <f>DATE(2014,1,3)</f>
        <v>41642</v>
      </c>
      <c r="H145" s="9">
        <v>17280</v>
      </c>
      <c r="I145" s="9">
        <v>16410</v>
      </c>
      <c r="J145" s="6" t="s">
        <v>546</v>
      </c>
      <c r="K145" s="6" t="s">
        <v>547</v>
      </c>
      <c r="L145" s="6" t="s">
        <v>22</v>
      </c>
    </row>
    <row r="146" spans="1:12" s="10" customFormat="1" ht="16.5">
      <c r="A146" s="6">
        <v>144</v>
      </c>
      <c r="B146" s="6" t="s">
        <v>562</v>
      </c>
      <c r="C146" s="7" t="s">
        <v>563</v>
      </c>
      <c r="D146" s="6" t="s">
        <v>23</v>
      </c>
      <c r="E146" s="6" t="s">
        <v>561</v>
      </c>
      <c r="F146" s="6" t="s">
        <v>1042</v>
      </c>
      <c r="G146" s="8">
        <f>DATE(2014,2,22)</f>
        <v>41692</v>
      </c>
      <c r="H146" s="9">
        <v>19440</v>
      </c>
      <c r="I146" s="9">
        <v>18460</v>
      </c>
      <c r="J146" s="6" t="s">
        <v>546</v>
      </c>
      <c r="K146" s="6" t="s">
        <v>560</v>
      </c>
      <c r="L146" s="6" t="s">
        <v>16</v>
      </c>
    </row>
    <row r="147" spans="1:12" s="10" customFormat="1" ht="16.5">
      <c r="A147" s="6">
        <v>145</v>
      </c>
      <c r="B147" s="6" t="s">
        <v>564</v>
      </c>
      <c r="C147" s="7" t="s">
        <v>565</v>
      </c>
      <c r="D147" s="6" t="s">
        <v>32</v>
      </c>
      <c r="E147" s="6" t="s">
        <v>566</v>
      </c>
      <c r="F147" s="6" t="s">
        <v>1042</v>
      </c>
      <c r="G147" s="8">
        <f>DATE(2014,7,31)</f>
        <v>41851</v>
      </c>
      <c r="H147" s="9">
        <v>15120</v>
      </c>
      <c r="I147" s="9">
        <v>14360</v>
      </c>
      <c r="J147" s="6" t="s">
        <v>546</v>
      </c>
      <c r="K147" s="6" t="s">
        <v>560</v>
      </c>
      <c r="L147" s="6" t="s">
        <v>16</v>
      </c>
    </row>
    <row r="148" spans="1:12" s="10" customFormat="1" ht="16.5">
      <c r="A148" s="6">
        <v>146</v>
      </c>
      <c r="B148" s="6" t="s">
        <v>568</v>
      </c>
      <c r="C148" s="7" t="s">
        <v>569</v>
      </c>
      <c r="D148" s="6" t="s">
        <v>82</v>
      </c>
      <c r="E148" s="6" t="s">
        <v>567</v>
      </c>
      <c r="F148" s="6" t="s">
        <v>1042</v>
      </c>
      <c r="G148" s="8">
        <f>DATE(2015,5,9)</f>
        <v>42133</v>
      </c>
      <c r="H148" s="9">
        <v>14580</v>
      </c>
      <c r="I148" s="9">
        <v>13850</v>
      </c>
      <c r="J148" s="6" t="s">
        <v>546</v>
      </c>
      <c r="K148" s="6" t="s">
        <v>560</v>
      </c>
      <c r="L148" s="6" t="s">
        <v>13</v>
      </c>
    </row>
    <row r="149" spans="1:12" s="10" customFormat="1" ht="16.5">
      <c r="A149" s="6">
        <v>147</v>
      </c>
      <c r="B149" s="6" t="s">
        <v>571</v>
      </c>
      <c r="C149" s="7" t="s">
        <v>572</v>
      </c>
      <c r="D149" s="6" t="s">
        <v>106</v>
      </c>
      <c r="E149" s="6" t="s">
        <v>573</v>
      </c>
      <c r="F149" s="6" t="s">
        <v>1042</v>
      </c>
      <c r="G149" s="8">
        <f>DATE(2015,4,14)</f>
        <v>42108</v>
      </c>
      <c r="H149" s="9">
        <v>24840</v>
      </c>
      <c r="I149" s="9">
        <v>23590</v>
      </c>
      <c r="J149" s="6" t="s">
        <v>546</v>
      </c>
      <c r="K149" s="6" t="s">
        <v>560</v>
      </c>
      <c r="L149" s="6" t="s">
        <v>16</v>
      </c>
    </row>
    <row r="150" spans="1:12" s="10" customFormat="1" ht="16.5">
      <c r="A150" s="6">
        <v>148</v>
      </c>
      <c r="B150" s="6" t="s">
        <v>574</v>
      </c>
      <c r="C150" s="7" t="s">
        <v>575</v>
      </c>
      <c r="D150" s="6" t="s">
        <v>95</v>
      </c>
      <c r="E150" s="6" t="s">
        <v>576</v>
      </c>
      <c r="F150" s="6" t="s">
        <v>1042</v>
      </c>
      <c r="G150" s="8">
        <f>DATE(2015,7,31)</f>
        <v>42216</v>
      </c>
      <c r="H150" s="9">
        <v>12640</v>
      </c>
      <c r="I150" s="9">
        <v>12000</v>
      </c>
      <c r="J150" s="6" t="s">
        <v>546</v>
      </c>
      <c r="K150" s="6" t="s">
        <v>560</v>
      </c>
      <c r="L150" s="6" t="s">
        <v>13</v>
      </c>
    </row>
    <row r="151" spans="1:12" s="10" customFormat="1" ht="16.5">
      <c r="A151" s="6">
        <v>149</v>
      </c>
      <c r="B151" s="6" t="s">
        <v>578</v>
      </c>
      <c r="C151" s="7" t="s">
        <v>579</v>
      </c>
      <c r="D151" s="6" t="s">
        <v>21</v>
      </c>
      <c r="E151" s="6" t="s">
        <v>580</v>
      </c>
      <c r="F151" s="6" t="s">
        <v>1042</v>
      </c>
      <c r="G151" s="8">
        <f>DATE(2014,7,16)</f>
        <v>41836</v>
      </c>
      <c r="H151" s="9">
        <v>12960</v>
      </c>
      <c r="I151" s="9">
        <v>12310</v>
      </c>
      <c r="J151" s="6" t="s">
        <v>546</v>
      </c>
      <c r="K151" s="6" t="s">
        <v>577</v>
      </c>
      <c r="L151" s="6" t="s">
        <v>22</v>
      </c>
    </row>
    <row r="152" spans="1:12" s="10" customFormat="1" ht="16.5">
      <c r="A152" s="6">
        <v>150</v>
      </c>
      <c r="B152" s="6" t="s">
        <v>582</v>
      </c>
      <c r="C152" s="7" t="s">
        <v>583</v>
      </c>
      <c r="D152" s="6" t="s">
        <v>18</v>
      </c>
      <c r="E152" s="6" t="s">
        <v>584</v>
      </c>
      <c r="F152" s="6" t="s">
        <v>1042</v>
      </c>
      <c r="G152" s="8">
        <f>DATE(2015,8,5)</f>
        <v>42221</v>
      </c>
      <c r="H152" s="9">
        <v>18000</v>
      </c>
      <c r="I152" s="9">
        <v>17100</v>
      </c>
      <c r="J152" s="6" t="s">
        <v>546</v>
      </c>
      <c r="K152" s="6" t="s">
        <v>581</v>
      </c>
      <c r="L152" s="6" t="s">
        <v>13</v>
      </c>
    </row>
    <row r="153" spans="1:12" s="10" customFormat="1" ht="16.5">
      <c r="A153" s="6">
        <v>151</v>
      </c>
      <c r="B153" s="6" t="s">
        <v>586</v>
      </c>
      <c r="C153" s="7" t="s">
        <v>587</v>
      </c>
      <c r="D153" s="6" t="s">
        <v>15</v>
      </c>
      <c r="E153" s="6" t="s">
        <v>244</v>
      </c>
      <c r="F153" s="6" t="s">
        <v>1042</v>
      </c>
      <c r="G153" s="8">
        <f>DATE(2014,11,8)</f>
        <v>41951</v>
      </c>
      <c r="H153" s="9">
        <v>17280</v>
      </c>
      <c r="I153" s="9">
        <v>16410</v>
      </c>
      <c r="J153" s="6" t="s">
        <v>546</v>
      </c>
      <c r="K153" s="6" t="s">
        <v>585</v>
      </c>
      <c r="L153" s="6" t="s">
        <v>13</v>
      </c>
    </row>
    <row r="154" spans="1:12" s="10" customFormat="1" ht="16.5">
      <c r="A154" s="6">
        <v>152</v>
      </c>
      <c r="B154" s="6" t="s">
        <v>994</v>
      </c>
      <c r="C154" s="7" t="s">
        <v>995</v>
      </c>
      <c r="D154" s="6" t="s">
        <v>980</v>
      </c>
      <c r="E154" s="6" t="s">
        <v>996</v>
      </c>
      <c r="F154" s="6" t="s">
        <v>1042</v>
      </c>
      <c r="G154" s="8">
        <f>DATE(2015,6,11)</f>
        <v>42166</v>
      </c>
      <c r="H154" s="9">
        <v>16500</v>
      </c>
      <c r="I154" s="9">
        <v>15670</v>
      </c>
      <c r="J154" s="6" t="s">
        <v>546</v>
      </c>
      <c r="K154" s="6" t="s">
        <v>589</v>
      </c>
      <c r="L154" s="6" t="s">
        <v>22</v>
      </c>
    </row>
    <row r="155" spans="1:12" s="10" customFormat="1" ht="16.5">
      <c r="A155" s="6">
        <v>153</v>
      </c>
      <c r="B155" s="6" t="s">
        <v>590</v>
      </c>
      <c r="C155" s="7" t="s">
        <v>591</v>
      </c>
      <c r="D155" s="6" t="s">
        <v>133</v>
      </c>
      <c r="E155" s="6" t="s">
        <v>592</v>
      </c>
      <c r="F155" s="6" t="s">
        <v>1042</v>
      </c>
      <c r="G155" s="8">
        <f>DATE(2015,5,22)</f>
        <v>42146</v>
      </c>
      <c r="H155" s="9">
        <v>19440</v>
      </c>
      <c r="I155" s="9">
        <v>18460</v>
      </c>
      <c r="J155" s="6" t="s">
        <v>546</v>
      </c>
      <c r="K155" s="6" t="s">
        <v>589</v>
      </c>
      <c r="L155" s="6" t="s">
        <v>22</v>
      </c>
    </row>
    <row r="156" spans="1:12" s="10" customFormat="1" ht="16.5">
      <c r="A156" s="6">
        <v>154</v>
      </c>
      <c r="B156" s="6" t="s">
        <v>593</v>
      </c>
      <c r="C156" s="7" t="s">
        <v>594</v>
      </c>
      <c r="D156" s="6" t="s">
        <v>15</v>
      </c>
      <c r="E156" s="6" t="s">
        <v>595</v>
      </c>
      <c r="F156" s="6" t="s">
        <v>1042</v>
      </c>
      <c r="G156" s="8">
        <f>DATE(2015,1,28)</f>
        <v>42032</v>
      </c>
      <c r="H156" s="9">
        <v>27000</v>
      </c>
      <c r="I156" s="9">
        <v>25650</v>
      </c>
      <c r="J156" s="6" t="s">
        <v>546</v>
      </c>
      <c r="K156" s="6" t="s">
        <v>589</v>
      </c>
      <c r="L156" s="6" t="s">
        <v>16</v>
      </c>
    </row>
    <row r="157" spans="1:12" s="10" customFormat="1" ht="16.5">
      <c r="A157" s="6">
        <v>155</v>
      </c>
      <c r="B157" s="6" t="s">
        <v>596</v>
      </c>
      <c r="C157" s="7" t="s">
        <v>597</v>
      </c>
      <c r="D157" s="6" t="s">
        <v>89</v>
      </c>
      <c r="E157" s="6" t="s">
        <v>598</v>
      </c>
      <c r="F157" s="6" t="s">
        <v>1042</v>
      </c>
      <c r="G157" s="8">
        <f>DATE(2015,4,16)</f>
        <v>42110</v>
      </c>
      <c r="H157" s="9">
        <v>25200</v>
      </c>
      <c r="I157" s="9">
        <v>23940</v>
      </c>
      <c r="J157" s="6" t="s">
        <v>546</v>
      </c>
      <c r="K157" s="6" t="s">
        <v>589</v>
      </c>
      <c r="L157" s="6" t="s">
        <v>13</v>
      </c>
    </row>
    <row r="158" spans="1:12" s="10" customFormat="1" ht="16.5">
      <c r="A158" s="6">
        <v>156</v>
      </c>
      <c r="B158" s="6" t="s">
        <v>599</v>
      </c>
      <c r="C158" s="7" t="s">
        <v>600</v>
      </c>
      <c r="D158" s="6" t="s">
        <v>23</v>
      </c>
      <c r="E158" s="6" t="s">
        <v>601</v>
      </c>
      <c r="F158" s="6" t="s">
        <v>1042</v>
      </c>
      <c r="G158" s="8">
        <f>DATE(2015,7,16)</f>
        <v>42201</v>
      </c>
      <c r="H158" s="9">
        <v>17280</v>
      </c>
      <c r="I158" s="9">
        <v>16410</v>
      </c>
      <c r="J158" s="6" t="s">
        <v>546</v>
      </c>
      <c r="K158" s="6" t="s">
        <v>589</v>
      </c>
      <c r="L158" s="6" t="s">
        <v>13</v>
      </c>
    </row>
    <row r="159" spans="1:12" s="10" customFormat="1" ht="16.5">
      <c r="A159" s="6">
        <v>157</v>
      </c>
      <c r="B159" s="6" t="s">
        <v>602</v>
      </c>
      <c r="C159" s="7" t="s">
        <v>603</v>
      </c>
      <c r="D159" s="6" t="s">
        <v>32</v>
      </c>
      <c r="E159" s="6" t="s">
        <v>604</v>
      </c>
      <c r="F159" s="6" t="s">
        <v>1042</v>
      </c>
      <c r="G159" s="8">
        <f>DATE(2015,3,11)</f>
        <v>42074</v>
      </c>
      <c r="H159" s="9">
        <v>16200</v>
      </c>
      <c r="I159" s="9">
        <v>15390</v>
      </c>
      <c r="J159" s="6" t="s">
        <v>546</v>
      </c>
      <c r="K159" s="6" t="s">
        <v>589</v>
      </c>
      <c r="L159" s="6" t="s">
        <v>22</v>
      </c>
    </row>
    <row r="160" spans="1:12" s="10" customFormat="1" ht="16.5">
      <c r="A160" s="6">
        <v>158</v>
      </c>
      <c r="B160" s="6" t="s">
        <v>606</v>
      </c>
      <c r="C160" s="7" t="s">
        <v>607</v>
      </c>
      <c r="D160" s="6" t="s">
        <v>32</v>
      </c>
      <c r="E160" s="6" t="s">
        <v>605</v>
      </c>
      <c r="F160" s="6" t="s">
        <v>1042</v>
      </c>
      <c r="G160" s="8">
        <f>DATE(2015,3,11)</f>
        <v>42074</v>
      </c>
      <c r="H160" s="9">
        <v>16200</v>
      </c>
      <c r="I160" s="9">
        <v>15390</v>
      </c>
      <c r="J160" s="6" t="s">
        <v>546</v>
      </c>
      <c r="K160" s="6" t="s">
        <v>589</v>
      </c>
      <c r="L160" s="6" t="s">
        <v>22</v>
      </c>
    </row>
    <row r="161" spans="1:12" s="10" customFormat="1" ht="16.5">
      <c r="A161" s="6">
        <v>159</v>
      </c>
      <c r="B161" s="6" t="s">
        <v>608</v>
      </c>
      <c r="C161" s="7" t="s">
        <v>609</v>
      </c>
      <c r="D161" s="6" t="s">
        <v>35</v>
      </c>
      <c r="E161" s="6" t="s">
        <v>610</v>
      </c>
      <c r="F161" s="6" t="s">
        <v>1042</v>
      </c>
      <c r="G161" s="8">
        <f>DATE(2014,5,6)</f>
        <v>41765</v>
      </c>
      <c r="H161" s="9">
        <v>18900</v>
      </c>
      <c r="I161" s="9">
        <v>17950</v>
      </c>
      <c r="J161" s="6" t="s">
        <v>546</v>
      </c>
      <c r="K161" s="6" t="s">
        <v>589</v>
      </c>
      <c r="L161" s="6" t="s">
        <v>13</v>
      </c>
    </row>
    <row r="162" spans="1:12" s="10" customFormat="1" ht="16.5">
      <c r="A162" s="6">
        <v>160</v>
      </c>
      <c r="B162" s="6" t="s">
        <v>611</v>
      </c>
      <c r="C162" s="7" t="s">
        <v>612</v>
      </c>
      <c r="D162" s="6" t="s">
        <v>55</v>
      </c>
      <c r="E162" s="6" t="s">
        <v>613</v>
      </c>
      <c r="F162" s="6" t="s">
        <v>1042</v>
      </c>
      <c r="G162" s="8">
        <f>DATE(2015,1,1)</f>
        <v>42005</v>
      </c>
      <c r="H162" s="9">
        <v>18900</v>
      </c>
      <c r="I162" s="9">
        <v>17950</v>
      </c>
      <c r="J162" s="6" t="s">
        <v>546</v>
      </c>
      <c r="K162" s="6" t="s">
        <v>589</v>
      </c>
      <c r="L162" s="6" t="s">
        <v>13</v>
      </c>
    </row>
    <row r="163" spans="1:12" s="10" customFormat="1" ht="16.5">
      <c r="A163" s="6">
        <v>161</v>
      </c>
      <c r="B163" s="6" t="s">
        <v>614</v>
      </c>
      <c r="C163" s="7" t="s">
        <v>615</v>
      </c>
      <c r="D163" s="6" t="s">
        <v>35</v>
      </c>
      <c r="E163" s="6" t="s">
        <v>613</v>
      </c>
      <c r="F163" s="6" t="s">
        <v>1042</v>
      </c>
      <c r="G163" s="8">
        <f>DATE(2015,4,18)</f>
        <v>42112</v>
      </c>
      <c r="H163" s="9">
        <v>18900</v>
      </c>
      <c r="I163" s="9">
        <v>17950</v>
      </c>
      <c r="J163" s="6" t="s">
        <v>546</v>
      </c>
      <c r="K163" s="6" t="s">
        <v>589</v>
      </c>
      <c r="L163" s="6" t="s">
        <v>13</v>
      </c>
    </row>
    <row r="164" spans="1:12" s="10" customFormat="1" ht="16.5">
      <c r="A164" s="6">
        <v>162</v>
      </c>
      <c r="B164" s="6" t="s">
        <v>616</v>
      </c>
      <c r="C164" s="7" t="s">
        <v>617</v>
      </c>
      <c r="D164" s="6" t="s">
        <v>32</v>
      </c>
      <c r="E164" s="6" t="s">
        <v>588</v>
      </c>
      <c r="F164" s="6" t="s">
        <v>1042</v>
      </c>
      <c r="G164" s="8">
        <f>DATE(2015,6,11)</f>
        <v>42166</v>
      </c>
      <c r="H164" s="9">
        <v>15120</v>
      </c>
      <c r="I164" s="9">
        <v>14360</v>
      </c>
      <c r="J164" s="6" t="s">
        <v>546</v>
      </c>
      <c r="K164" s="6" t="s">
        <v>589</v>
      </c>
      <c r="L164" s="6" t="s">
        <v>22</v>
      </c>
    </row>
    <row r="165" spans="1:12" s="10" customFormat="1" ht="16.5">
      <c r="A165" s="6">
        <v>163</v>
      </c>
      <c r="B165" s="6" t="s">
        <v>618</v>
      </c>
      <c r="C165" s="7" t="s">
        <v>619</v>
      </c>
      <c r="D165" s="6" t="s">
        <v>79</v>
      </c>
      <c r="E165" s="6" t="s">
        <v>620</v>
      </c>
      <c r="F165" s="6" t="s">
        <v>1042</v>
      </c>
      <c r="G165" s="8">
        <f>DATE(2014,8,1)</f>
        <v>41852</v>
      </c>
      <c r="H165" s="9">
        <v>5220</v>
      </c>
      <c r="I165" s="9">
        <v>4950</v>
      </c>
      <c r="J165" s="6" t="s">
        <v>546</v>
      </c>
      <c r="K165" s="6" t="s">
        <v>589</v>
      </c>
      <c r="L165" s="6" t="s">
        <v>13</v>
      </c>
    </row>
    <row r="166" spans="1:12" s="10" customFormat="1" ht="16.5">
      <c r="A166" s="6">
        <v>164</v>
      </c>
      <c r="B166" s="6" t="s">
        <v>621</v>
      </c>
      <c r="C166" s="7" t="s">
        <v>622</v>
      </c>
      <c r="D166" s="6" t="s">
        <v>29</v>
      </c>
      <c r="E166" s="6" t="s">
        <v>369</v>
      </c>
      <c r="F166" s="6" t="s">
        <v>1042</v>
      </c>
      <c r="G166" s="8">
        <f>DATE(2014,12,9)</f>
        <v>41982</v>
      </c>
      <c r="H166" s="9">
        <v>16380</v>
      </c>
      <c r="I166" s="9">
        <v>15560</v>
      </c>
      <c r="J166" s="6" t="s">
        <v>546</v>
      </c>
      <c r="K166" s="6" t="s">
        <v>589</v>
      </c>
      <c r="L166" s="6" t="s">
        <v>13</v>
      </c>
    </row>
    <row r="167" spans="1:12" s="10" customFormat="1" ht="16.5">
      <c r="A167" s="6">
        <v>165</v>
      </c>
      <c r="B167" s="6" t="s">
        <v>623</v>
      </c>
      <c r="C167" s="7" t="s">
        <v>624</v>
      </c>
      <c r="D167" s="6" t="s">
        <v>66</v>
      </c>
      <c r="E167" s="6" t="s">
        <v>625</v>
      </c>
      <c r="F167" s="6" t="s">
        <v>1042</v>
      </c>
      <c r="G167" s="8">
        <f>DATE(2014,5,3)</f>
        <v>41762</v>
      </c>
      <c r="H167" s="9">
        <v>16200</v>
      </c>
      <c r="I167" s="9">
        <v>15390</v>
      </c>
      <c r="J167" s="6" t="s">
        <v>546</v>
      </c>
      <c r="K167" s="6" t="s">
        <v>589</v>
      </c>
      <c r="L167" s="6" t="s">
        <v>13</v>
      </c>
    </row>
    <row r="168" spans="1:12" s="10" customFormat="1" ht="16.5">
      <c r="A168" s="6">
        <v>166</v>
      </c>
      <c r="B168" s="6" t="s">
        <v>628</v>
      </c>
      <c r="C168" s="7" t="s">
        <v>629</v>
      </c>
      <c r="D168" s="6" t="s">
        <v>227</v>
      </c>
      <c r="E168" s="6" t="s">
        <v>380</v>
      </c>
      <c r="F168" s="6" t="s">
        <v>1042</v>
      </c>
      <c r="G168" s="8">
        <f>DATE(2015,3,21)</f>
        <v>42084</v>
      </c>
      <c r="H168" s="9">
        <v>20160</v>
      </c>
      <c r="I168" s="9">
        <v>19150</v>
      </c>
      <c r="J168" s="6" t="s">
        <v>626</v>
      </c>
      <c r="K168" s="6" t="s">
        <v>627</v>
      </c>
      <c r="L168" s="6" t="s">
        <v>16</v>
      </c>
    </row>
    <row r="169" spans="1:12" s="10" customFormat="1" ht="16.5">
      <c r="A169" s="6">
        <v>167</v>
      </c>
      <c r="B169" s="6" t="s">
        <v>630</v>
      </c>
      <c r="C169" s="7" t="s">
        <v>631</v>
      </c>
      <c r="D169" s="6" t="s">
        <v>200</v>
      </c>
      <c r="E169" s="6" t="s">
        <v>632</v>
      </c>
      <c r="F169" s="6" t="s">
        <v>1042</v>
      </c>
      <c r="G169" s="8">
        <f>DATE(2014,12,16)</f>
        <v>41989</v>
      </c>
      <c r="H169" s="9">
        <v>18770</v>
      </c>
      <c r="I169" s="9">
        <v>17830</v>
      </c>
      <c r="J169" s="6" t="s">
        <v>626</v>
      </c>
      <c r="K169" s="6" t="s">
        <v>627</v>
      </c>
      <c r="L169" s="6" t="s">
        <v>16</v>
      </c>
    </row>
    <row r="170" spans="1:12" s="10" customFormat="1" ht="16.5">
      <c r="A170" s="6">
        <v>168</v>
      </c>
      <c r="B170" s="6" t="s">
        <v>635</v>
      </c>
      <c r="C170" s="7" t="s">
        <v>636</v>
      </c>
      <c r="D170" s="6" t="s">
        <v>181</v>
      </c>
      <c r="E170" s="6" t="s">
        <v>637</v>
      </c>
      <c r="F170" s="6" t="s">
        <v>638</v>
      </c>
      <c r="G170" s="8">
        <f>DATE(2014,10,3)</f>
        <v>41915</v>
      </c>
      <c r="H170" s="9">
        <v>19440</v>
      </c>
      <c r="I170" s="9">
        <v>18460</v>
      </c>
      <c r="J170" s="6" t="s">
        <v>626</v>
      </c>
      <c r="K170" s="6" t="s">
        <v>634</v>
      </c>
      <c r="L170" s="6" t="s">
        <v>16</v>
      </c>
    </row>
    <row r="171" spans="1:12" s="10" customFormat="1" ht="16.5">
      <c r="A171" s="6">
        <v>169</v>
      </c>
      <c r="B171" s="6" t="s">
        <v>640</v>
      </c>
      <c r="C171" s="7" t="s">
        <v>641</v>
      </c>
      <c r="D171" s="6" t="s">
        <v>39</v>
      </c>
      <c r="E171" s="6" t="s">
        <v>642</v>
      </c>
      <c r="F171" s="6" t="s">
        <v>1042</v>
      </c>
      <c r="G171" s="8">
        <f>DATE(2015,2,13)</f>
        <v>42048</v>
      </c>
      <c r="H171" s="9">
        <v>22050</v>
      </c>
      <c r="I171" s="9">
        <v>20940</v>
      </c>
      <c r="J171" s="6" t="s">
        <v>626</v>
      </c>
      <c r="K171" s="6" t="s">
        <v>639</v>
      </c>
      <c r="L171" s="6" t="s">
        <v>16</v>
      </c>
    </row>
    <row r="172" spans="1:12" s="10" customFormat="1" ht="16.5">
      <c r="A172" s="6">
        <v>170</v>
      </c>
      <c r="B172" s="6" t="s">
        <v>997</v>
      </c>
      <c r="C172" s="7" t="s">
        <v>998</v>
      </c>
      <c r="D172" s="6" t="s">
        <v>948</v>
      </c>
      <c r="E172" s="6" t="s">
        <v>999</v>
      </c>
      <c r="F172" s="6" t="s">
        <v>1042</v>
      </c>
      <c r="G172" s="8">
        <f>DATE(2014,7,18)</f>
        <v>41838</v>
      </c>
      <c r="H172" s="9">
        <v>24700</v>
      </c>
      <c r="I172" s="9">
        <v>23460</v>
      </c>
      <c r="J172" s="6" t="s">
        <v>626</v>
      </c>
      <c r="K172" s="6" t="s">
        <v>639</v>
      </c>
      <c r="L172" s="6" t="s">
        <v>13</v>
      </c>
    </row>
    <row r="173" spans="1:12" s="10" customFormat="1" ht="16.5">
      <c r="A173" s="6">
        <v>171</v>
      </c>
      <c r="B173" s="6" t="s">
        <v>643</v>
      </c>
      <c r="C173" s="7" t="s">
        <v>644</v>
      </c>
      <c r="D173" s="6" t="s">
        <v>71</v>
      </c>
      <c r="E173" s="6" t="s">
        <v>645</v>
      </c>
      <c r="F173" s="6" t="s">
        <v>1042</v>
      </c>
      <c r="G173" s="8">
        <f>DATE(2015,3,12)</f>
        <v>42075</v>
      </c>
      <c r="H173" s="9">
        <v>18360</v>
      </c>
      <c r="I173" s="9">
        <v>17440</v>
      </c>
      <c r="J173" s="6" t="s">
        <v>626</v>
      </c>
      <c r="K173" s="6" t="s">
        <v>639</v>
      </c>
      <c r="L173" s="6" t="s">
        <v>16</v>
      </c>
    </row>
    <row r="174" spans="1:12" s="10" customFormat="1" ht="16.5">
      <c r="A174" s="6">
        <v>172</v>
      </c>
      <c r="B174" s="6" t="s">
        <v>646</v>
      </c>
      <c r="C174" s="7" t="s">
        <v>647</v>
      </c>
      <c r="D174" s="6" t="s">
        <v>522</v>
      </c>
      <c r="E174" s="6" t="s">
        <v>648</v>
      </c>
      <c r="F174" s="6" t="s">
        <v>1042</v>
      </c>
      <c r="G174" s="8">
        <f>DATE(2015,7,23)</f>
        <v>42208</v>
      </c>
      <c r="H174" s="9">
        <v>16380</v>
      </c>
      <c r="I174" s="9">
        <v>15560</v>
      </c>
      <c r="J174" s="6" t="s">
        <v>626</v>
      </c>
      <c r="K174" s="6" t="s">
        <v>639</v>
      </c>
      <c r="L174" s="6" t="s">
        <v>13</v>
      </c>
    </row>
    <row r="175" spans="1:12" s="10" customFormat="1" ht="16.5">
      <c r="A175" s="6">
        <v>173</v>
      </c>
      <c r="B175" s="6" t="s">
        <v>649</v>
      </c>
      <c r="C175" s="7" t="s">
        <v>650</v>
      </c>
      <c r="D175" s="6" t="s">
        <v>200</v>
      </c>
      <c r="E175" s="6" t="s">
        <v>651</v>
      </c>
      <c r="F175" s="6" t="s">
        <v>1042</v>
      </c>
      <c r="G175" s="8">
        <f>DATE(2014,2,25)</f>
        <v>41695</v>
      </c>
      <c r="H175" s="9">
        <v>22680</v>
      </c>
      <c r="I175" s="9">
        <v>21540</v>
      </c>
      <c r="J175" s="6" t="s">
        <v>626</v>
      </c>
      <c r="K175" s="6" t="s">
        <v>639</v>
      </c>
      <c r="L175" s="6" t="s">
        <v>13</v>
      </c>
    </row>
    <row r="176" spans="1:12" s="10" customFormat="1" ht="16.5">
      <c r="A176" s="6">
        <v>174</v>
      </c>
      <c r="B176" s="6" t="s">
        <v>653</v>
      </c>
      <c r="C176" s="7" t="s">
        <v>654</v>
      </c>
      <c r="D176" s="6" t="s">
        <v>181</v>
      </c>
      <c r="E176" s="6" t="s">
        <v>542</v>
      </c>
      <c r="F176" s="6" t="s">
        <v>1042</v>
      </c>
      <c r="G176" s="8">
        <f>DATE(2014,10,17)</f>
        <v>41929</v>
      </c>
      <c r="H176" s="9">
        <v>19800</v>
      </c>
      <c r="I176" s="9">
        <v>18810</v>
      </c>
      <c r="J176" s="6" t="s">
        <v>626</v>
      </c>
      <c r="K176" s="6" t="s">
        <v>652</v>
      </c>
      <c r="L176" s="6" t="s">
        <v>16</v>
      </c>
    </row>
    <row r="177" spans="1:12" s="10" customFormat="1" ht="16.5">
      <c r="A177" s="6">
        <v>175</v>
      </c>
      <c r="B177" s="6" t="s">
        <v>656</v>
      </c>
      <c r="C177" s="7" t="s">
        <v>657</v>
      </c>
      <c r="D177" s="6" t="s">
        <v>119</v>
      </c>
      <c r="E177" s="6" t="s">
        <v>128</v>
      </c>
      <c r="F177" s="6" t="s">
        <v>1042</v>
      </c>
      <c r="G177" s="8">
        <f>DATE(2015,3,26)</f>
        <v>42089</v>
      </c>
      <c r="H177" s="9">
        <v>19800</v>
      </c>
      <c r="I177" s="9">
        <v>18810</v>
      </c>
      <c r="J177" s="6" t="s">
        <v>626</v>
      </c>
      <c r="K177" s="6" t="s">
        <v>652</v>
      </c>
      <c r="L177" s="6" t="s">
        <v>13</v>
      </c>
    </row>
    <row r="178" spans="1:12" s="10" customFormat="1" ht="16.5">
      <c r="A178" s="6">
        <v>176</v>
      </c>
      <c r="B178" s="6" t="s">
        <v>658</v>
      </c>
      <c r="C178" s="7" t="s">
        <v>659</v>
      </c>
      <c r="D178" s="6" t="s">
        <v>39</v>
      </c>
      <c r="E178" s="6" t="s">
        <v>660</v>
      </c>
      <c r="F178" s="6" t="s">
        <v>1042</v>
      </c>
      <c r="G178" s="8">
        <f>DATE(2015,8,4)</f>
        <v>42220</v>
      </c>
      <c r="H178" s="9">
        <v>20160</v>
      </c>
      <c r="I178" s="9">
        <v>19150</v>
      </c>
      <c r="J178" s="6" t="s">
        <v>626</v>
      </c>
      <c r="K178" s="6" t="s">
        <v>652</v>
      </c>
      <c r="L178" s="6" t="s">
        <v>13</v>
      </c>
    </row>
    <row r="179" spans="1:12" s="10" customFormat="1" ht="16.5">
      <c r="A179" s="6">
        <v>177</v>
      </c>
      <c r="B179" s="6" t="s">
        <v>661</v>
      </c>
      <c r="C179" s="7" t="s">
        <v>662</v>
      </c>
      <c r="D179" s="6" t="s">
        <v>59</v>
      </c>
      <c r="E179" s="6" t="s">
        <v>663</v>
      </c>
      <c r="F179" s="6" t="s">
        <v>1042</v>
      </c>
      <c r="G179" s="8">
        <f>DATE(2015,6,30)</f>
        <v>42185</v>
      </c>
      <c r="H179" s="9">
        <v>13500</v>
      </c>
      <c r="I179" s="9">
        <v>12820</v>
      </c>
      <c r="J179" s="6" t="s">
        <v>626</v>
      </c>
      <c r="K179" s="6" t="s">
        <v>652</v>
      </c>
      <c r="L179" s="6" t="s">
        <v>13</v>
      </c>
    </row>
    <row r="180" spans="1:12" s="10" customFormat="1" ht="16.5">
      <c r="A180" s="6">
        <v>178</v>
      </c>
      <c r="B180" s="6" t="s">
        <v>664</v>
      </c>
      <c r="C180" s="7" t="s">
        <v>665</v>
      </c>
      <c r="D180" s="6" t="s">
        <v>31</v>
      </c>
      <c r="E180" s="6" t="s">
        <v>281</v>
      </c>
      <c r="F180" s="6" t="s">
        <v>1042</v>
      </c>
      <c r="G180" s="8">
        <f>DATE(2014,7,29)</f>
        <v>41849</v>
      </c>
      <c r="H180" s="9">
        <v>7200</v>
      </c>
      <c r="I180" s="9">
        <v>6840</v>
      </c>
      <c r="J180" s="6" t="s">
        <v>626</v>
      </c>
      <c r="K180" s="6" t="s">
        <v>652</v>
      </c>
      <c r="L180" s="6" t="s">
        <v>16</v>
      </c>
    </row>
    <row r="181" spans="1:12" s="10" customFormat="1" ht="16.5">
      <c r="A181" s="6">
        <v>179</v>
      </c>
      <c r="B181" s="6" t="s">
        <v>666</v>
      </c>
      <c r="C181" s="7" t="s">
        <v>667</v>
      </c>
      <c r="D181" s="6" t="s">
        <v>28</v>
      </c>
      <c r="E181" s="6" t="s">
        <v>114</v>
      </c>
      <c r="F181" s="6" t="s">
        <v>1042</v>
      </c>
      <c r="G181" s="8">
        <f>DATE(2014,11,27)</f>
        <v>41970</v>
      </c>
      <c r="H181" s="9">
        <v>27720</v>
      </c>
      <c r="I181" s="9">
        <v>26330</v>
      </c>
      <c r="J181" s="6" t="s">
        <v>626</v>
      </c>
      <c r="K181" s="6" t="s">
        <v>652</v>
      </c>
      <c r="L181" s="6" t="s">
        <v>13</v>
      </c>
    </row>
    <row r="182" spans="1:12" s="10" customFormat="1" ht="16.5">
      <c r="A182" s="6">
        <v>180</v>
      </c>
      <c r="B182" s="6" t="s">
        <v>668</v>
      </c>
      <c r="C182" s="7" t="s">
        <v>669</v>
      </c>
      <c r="D182" s="6" t="s">
        <v>175</v>
      </c>
      <c r="E182" s="6" t="s">
        <v>670</v>
      </c>
      <c r="F182" s="6" t="s">
        <v>1042</v>
      </c>
      <c r="G182" s="8">
        <f>DATE(2015,8,7)</f>
        <v>42223</v>
      </c>
      <c r="H182" s="9">
        <v>13500</v>
      </c>
      <c r="I182" s="9">
        <v>12820</v>
      </c>
      <c r="J182" s="6" t="s">
        <v>626</v>
      </c>
      <c r="K182" s="6" t="s">
        <v>652</v>
      </c>
      <c r="L182" s="6" t="s">
        <v>16</v>
      </c>
    </row>
    <row r="183" spans="1:12" s="10" customFormat="1" ht="16.5">
      <c r="A183" s="6">
        <v>181</v>
      </c>
      <c r="B183" s="6" t="s">
        <v>671</v>
      </c>
      <c r="C183" s="7" t="s">
        <v>672</v>
      </c>
      <c r="D183" s="6" t="s">
        <v>33</v>
      </c>
      <c r="E183" s="6" t="s">
        <v>393</v>
      </c>
      <c r="F183" s="6" t="s">
        <v>1042</v>
      </c>
      <c r="G183" s="8">
        <f>DATE(2014,2,20)</f>
        <v>41690</v>
      </c>
      <c r="H183" s="9">
        <v>28800</v>
      </c>
      <c r="I183" s="9">
        <v>27360</v>
      </c>
      <c r="J183" s="6" t="s">
        <v>626</v>
      </c>
      <c r="K183" s="6" t="s">
        <v>652</v>
      </c>
      <c r="L183" s="6" t="s">
        <v>16</v>
      </c>
    </row>
    <row r="184" spans="1:12" s="10" customFormat="1" ht="16.5">
      <c r="A184" s="6">
        <v>182</v>
      </c>
      <c r="B184" s="6" t="s">
        <v>675</v>
      </c>
      <c r="C184" s="7" t="s">
        <v>676</v>
      </c>
      <c r="D184" s="6" t="s">
        <v>58</v>
      </c>
      <c r="E184" s="6" t="s">
        <v>674</v>
      </c>
      <c r="F184" s="6" t="s">
        <v>1042</v>
      </c>
      <c r="G184" s="8">
        <f>DATE(2014,4,3)</f>
        <v>41732</v>
      </c>
      <c r="H184" s="9">
        <v>21600</v>
      </c>
      <c r="I184" s="9">
        <v>20520</v>
      </c>
      <c r="J184" s="6" t="s">
        <v>626</v>
      </c>
      <c r="K184" s="6" t="s">
        <v>652</v>
      </c>
      <c r="L184" s="6" t="s">
        <v>13</v>
      </c>
    </row>
    <row r="185" spans="1:12" s="10" customFormat="1" ht="16.5">
      <c r="A185" s="6">
        <v>183</v>
      </c>
      <c r="B185" s="6" t="s">
        <v>1000</v>
      </c>
      <c r="C185" s="7" t="s">
        <v>1001</v>
      </c>
      <c r="D185" s="6" t="s">
        <v>948</v>
      </c>
      <c r="E185" s="6" t="s">
        <v>173</v>
      </c>
      <c r="F185" s="6" t="s">
        <v>168</v>
      </c>
      <c r="G185" s="8">
        <f>DATE(2014,1,16)</f>
        <v>41655</v>
      </c>
      <c r="H185" s="9">
        <v>31700</v>
      </c>
      <c r="I185" s="9">
        <v>30110</v>
      </c>
      <c r="J185" s="6" t="s">
        <v>626</v>
      </c>
      <c r="K185" s="6" t="s">
        <v>652</v>
      </c>
      <c r="L185" s="6" t="s">
        <v>13</v>
      </c>
    </row>
    <row r="186" spans="1:12" s="10" customFormat="1" ht="16.5">
      <c r="A186" s="6">
        <v>184</v>
      </c>
      <c r="B186" s="6" t="s">
        <v>677</v>
      </c>
      <c r="C186" s="7" t="s">
        <v>678</v>
      </c>
      <c r="D186" s="6" t="s">
        <v>469</v>
      </c>
      <c r="E186" s="6" t="s">
        <v>673</v>
      </c>
      <c r="F186" s="6" t="s">
        <v>1042</v>
      </c>
      <c r="G186" s="8">
        <f>DATE(2015,5,28)</f>
        <v>42152</v>
      </c>
      <c r="H186" s="9">
        <v>41580</v>
      </c>
      <c r="I186" s="9">
        <v>39500</v>
      </c>
      <c r="J186" s="6" t="s">
        <v>626</v>
      </c>
      <c r="K186" s="6" t="s">
        <v>652</v>
      </c>
      <c r="L186" s="6" t="s">
        <v>22</v>
      </c>
    </row>
    <row r="187" spans="1:12" s="10" customFormat="1" ht="16.5">
      <c r="A187" s="6">
        <v>185</v>
      </c>
      <c r="B187" s="6" t="s">
        <v>679</v>
      </c>
      <c r="C187" s="7" t="s">
        <v>680</v>
      </c>
      <c r="D187" s="6" t="s">
        <v>681</v>
      </c>
      <c r="E187" s="6" t="s">
        <v>633</v>
      </c>
      <c r="F187" s="6" t="s">
        <v>1042</v>
      </c>
      <c r="G187" s="8">
        <f>DATE(2015,6,6)</f>
        <v>42161</v>
      </c>
      <c r="H187" s="9">
        <v>17640</v>
      </c>
      <c r="I187" s="9">
        <v>16750</v>
      </c>
      <c r="J187" s="6" t="s">
        <v>626</v>
      </c>
      <c r="K187" s="6" t="s">
        <v>652</v>
      </c>
      <c r="L187" s="6" t="s">
        <v>13</v>
      </c>
    </row>
    <row r="188" spans="1:12" s="10" customFormat="1" ht="16.5">
      <c r="A188" s="6">
        <v>186</v>
      </c>
      <c r="B188" s="6" t="s">
        <v>684</v>
      </c>
      <c r="C188" s="7" t="s">
        <v>685</v>
      </c>
      <c r="D188" s="6" t="s">
        <v>43</v>
      </c>
      <c r="E188" s="6" t="s">
        <v>686</v>
      </c>
      <c r="F188" s="6" t="s">
        <v>1042</v>
      </c>
      <c r="G188" s="8">
        <f>DATE(2014,7,15)</f>
        <v>41835</v>
      </c>
      <c r="H188" s="9">
        <v>21600</v>
      </c>
      <c r="I188" s="9">
        <v>20520</v>
      </c>
      <c r="J188" s="6" t="s">
        <v>682</v>
      </c>
      <c r="K188" s="6" t="s">
        <v>683</v>
      </c>
      <c r="L188" s="6" t="s">
        <v>13</v>
      </c>
    </row>
    <row r="189" spans="1:12" s="10" customFormat="1" ht="16.5">
      <c r="A189" s="6">
        <v>187</v>
      </c>
      <c r="B189" s="6" t="s">
        <v>687</v>
      </c>
      <c r="C189" s="7" t="s">
        <v>688</v>
      </c>
      <c r="D189" s="6" t="s">
        <v>21</v>
      </c>
      <c r="E189" s="6" t="s">
        <v>689</v>
      </c>
      <c r="F189" s="6" t="s">
        <v>1042</v>
      </c>
      <c r="G189" s="8">
        <f>DATE(2014,7,16)</f>
        <v>41836</v>
      </c>
      <c r="H189" s="9">
        <v>28800</v>
      </c>
      <c r="I189" s="9">
        <v>27360</v>
      </c>
      <c r="J189" s="6" t="s">
        <v>682</v>
      </c>
      <c r="K189" s="6" t="s">
        <v>683</v>
      </c>
      <c r="L189" s="6" t="s">
        <v>16</v>
      </c>
    </row>
    <row r="190" spans="1:12" s="10" customFormat="1" ht="16.5">
      <c r="A190" s="6">
        <v>188</v>
      </c>
      <c r="B190" s="6" t="s">
        <v>690</v>
      </c>
      <c r="C190" s="7" t="s">
        <v>691</v>
      </c>
      <c r="D190" s="6" t="s">
        <v>82</v>
      </c>
      <c r="E190" s="6" t="s">
        <v>692</v>
      </c>
      <c r="F190" s="6" t="s">
        <v>1042</v>
      </c>
      <c r="G190" s="8">
        <f>DATE(2015,6,18)</f>
        <v>42173</v>
      </c>
      <c r="H190" s="9">
        <v>17640</v>
      </c>
      <c r="I190" s="9">
        <v>16750</v>
      </c>
      <c r="J190" s="6" t="s">
        <v>682</v>
      </c>
      <c r="K190" s="6" t="s">
        <v>683</v>
      </c>
      <c r="L190" s="6" t="s">
        <v>13</v>
      </c>
    </row>
    <row r="191" spans="1:12" s="10" customFormat="1" ht="16.5">
      <c r="A191" s="6">
        <v>189</v>
      </c>
      <c r="B191" s="6" t="s">
        <v>1002</v>
      </c>
      <c r="C191" s="7" t="s">
        <v>1003</v>
      </c>
      <c r="D191" s="6" t="s">
        <v>948</v>
      </c>
      <c r="E191" s="6" t="s">
        <v>698</v>
      </c>
      <c r="F191" s="6" t="s">
        <v>1042</v>
      </c>
      <c r="G191" s="8">
        <f>DATE(2015,7,11)</f>
        <v>42196</v>
      </c>
      <c r="H191" s="9">
        <v>23100</v>
      </c>
      <c r="I191" s="9">
        <v>21940</v>
      </c>
      <c r="J191" s="6" t="s">
        <v>682</v>
      </c>
      <c r="K191" s="6" t="s">
        <v>693</v>
      </c>
      <c r="L191" s="6" t="s">
        <v>13</v>
      </c>
    </row>
    <row r="192" spans="1:12" s="10" customFormat="1" ht="16.5">
      <c r="A192" s="6">
        <v>190</v>
      </c>
      <c r="B192" s="6" t="s">
        <v>695</v>
      </c>
      <c r="C192" s="7" t="s">
        <v>696</v>
      </c>
      <c r="D192" s="6" t="s">
        <v>63</v>
      </c>
      <c r="E192" s="6" t="s">
        <v>697</v>
      </c>
      <c r="F192" s="6" t="s">
        <v>1042</v>
      </c>
      <c r="G192" s="8">
        <f>DATE(2014,5,29)</f>
        <v>41788</v>
      </c>
      <c r="H192" s="9">
        <v>24570</v>
      </c>
      <c r="I192" s="9">
        <v>23340</v>
      </c>
      <c r="J192" s="6" t="s">
        <v>682</v>
      </c>
      <c r="K192" s="6" t="s">
        <v>694</v>
      </c>
      <c r="L192" s="6" t="s">
        <v>13</v>
      </c>
    </row>
    <row r="193" spans="1:12" s="10" customFormat="1" ht="16.5">
      <c r="A193" s="6">
        <v>191</v>
      </c>
      <c r="B193" s="6" t="s">
        <v>701</v>
      </c>
      <c r="C193" s="7" t="s">
        <v>702</v>
      </c>
      <c r="D193" s="6" t="s">
        <v>97</v>
      </c>
      <c r="E193" s="6" t="s">
        <v>703</v>
      </c>
      <c r="F193" s="6" t="s">
        <v>1042</v>
      </c>
      <c r="G193" s="8">
        <f>DATE(2014,11,25)</f>
        <v>41968</v>
      </c>
      <c r="H193" s="9">
        <v>19440</v>
      </c>
      <c r="I193" s="9">
        <v>18460</v>
      </c>
      <c r="J193" s="6" t="s">
        <v>682</v>
      </c>
      <c r="K193" s="6" t="s">
        <v>699</v>
      </c>
      <c r="L193" s="6" t="s">
        <v>16</v>
      </c>
    </row>
    <row r="194" spans="1:12" s="10" customFormat="1" ht="16.5">
      <c r="A194" s="6">
        <v>192</v>
      </c>
      <c r="B194" s="6" t="s">
        <v>1004</v>
      </c>
      <c r="C194" s="7" t="s">
        <v>1005</v>
      </c>
      <c r="D194" s="6" t="s">
        <v>951</v>
      </c>
      <c r="E194" s="6" t="s">
        <v>356</v>
      </c>
      <c r="F194" s="6" t="s">
        <v>1042</v>
      </c>
      <c r="G194" s="8">
        <f>DATE(2014,2,18)</f>
        <v>41688</v>
      </c>
      <c r="H194" s="9">
        <v>24700</v>
      </c>
      <c r="I194" s="9">
        <v>23460</v>
      </c>
      <c r="J194" s="6" t="s">
        <v>682</v>
      </c>
      <c r="K194" s="6" t="s">
        <v>699</v>
      </c>
      <c r="L194" s="6" t="s">
        <v>13</v>
      </c>
    </row>
    <row r="195" spans="1:12" s="10" customFormat="1" ht="16.5">
      <c r="A195" s="6">
        <v>193</v>
      </c>
      <c r="B195" s="6" t="s">
        <v>707</v>
      </c>
      <c r="C195" s="7" t="s">
        <v>708</v>
      </c>
      <c r="D195" s="6" t="s">
        <v>570</v>
      </c>
      <c r="E195" s="6" t="s">
        <v>709</v>
      </c>
      <c r="F195" s="6" t="s">
        <v>11</v>
      </c>
      <c r="G195" s="8">
        <f>DATE(2014,12,3)</f>
        <v>41976</v>
      </c>
      <c r="H195" s="9">
        <v>24840</v>
      </c>
      <c r="I195" s="9">
        <v>23590</v>
      </c>
      <c r="J195" s="6" t="s">
        <v>704</v>
      </c>
      <c r="K195" s="6" t="s">
        <v>705</v>
      </c>
      <c r="L195" s="6" t="s">
        <v>13</v>
      </c>
    </row>
    <row r="196" spans="1:12" s="10" customFormat="1" ht="16.5">
      <c r="A196" s="6">
        <v>194</v>
      </c>
      <c r="B196" s="6" t="s">
        <v>710</v>
      </c>
      <c r="C196" s="7" t="s">
        <v>711</v>
      </c>
      <c r="D196" s="6" t="s">
        <v>73</v>
      </c>
      <c r="E196" s="6" t="s">
        <v>712</v>
      </c>
      <c r="F196" s="6" t="s">
        <v>1042</v>
      </c>
      <c r="G196" s="8">
        <f>DATE(2015,2,17)</f>
        <v>42052</v>
      </c>
      <c r="H196" s="9">
        <v>17640</v>
      </c>
      <c r="I196" s="9">
        <v>16750</v>
      </c>
      <c r="J196" s="6" t="s">
        <v>704</v>
      </c>
      <c r="K196" s="6" t="s">
        <v>705</v>
      </c>
      <c r="L196" s="6" t="s">
        <v>13</v>
      </c>
    </row>
    <row r="197" spans="1:12" s="10" customFormat="1" ht="16.5">
      <c r="A197" s="6">
        <v>195</v>
      </c>
      <c r="B197" s="6" t="s">
        <v>715</v>
      </c>
      <c r="C197" s="7" t="s">
        <v>716</v>
      </c>
      <c r="D197" s="6" t="s">
        <v>133</v>
      </c>
      <c r="E197" s="6" t="s">
        <v>714</v>
      </c>
      <c r="F197" s="6" t="s">
        <v>11</v>
      </c>
      <c r="G197" s="8">
        <f>DATE(2015,2,4)</f>
        <v>42039</v>
      </c>
      <c r="H197" s="9">
        <v>14040</v>
      </c>
      <c r="I197" s="9">
        <v>13330</v>
      </c>
      <c r="J197" s="6" t="s">
        <v>704</v>
      </c>
      <c r="K197" s="6" t="s">
        <v>713</v>
      </c>
      <c r="L197" s="6" t="s">
        <v>22</v>
      </c>
    </row>
    <row r="198" spans="1:12" s="10" customFormat="1" ht="16.5">
      <c r="A198" s="6">
        <v>196</v>
      </c>
      <c r="B198" s="6" t="s">
        <v>718</v>
      </c>
      <c r="C198" s="7" t="s">
        <v>719</v>
      </c>
      <c r="D198" s="6" t="s">
        <v>96</v>
      </c>
      <c r="E198" s="6" t="s">
        <v>121</v>
      </c>
      <c r="F198" s="6" t="s">
        <v>1042</v>
      </c>
      <c r="G198" s="8">
        <f>DATE(2015,5,7)</f>
        <v>42131</v>
      </c>
      <c r="H198" s="9">
        <v>16380</v>
      </c>
      <c r="I198" s="9">
        <v>15560</v>
      </c>
      <c r="J198" s="6" t="s">
        <v>704</v>
      </c>
      <c r="K198" s="6" t="s">
        <v>717</v>
      </c>
      <c r="L198" s="6" t="s">
        <v>13</v>
      </c>
    </row>
    <row r="199" spans="1:12" s="10" customFormat="1" ht="16.5">
      <c r="A199" s="6">
        <v>197</v>
      </c>
      <c r="B199" s="6" t="s">
        <v>720</v>
      </c>
      <c r="C199" s="7" t="s">
        <v>721</v>
      </c>
      <c r="D199" s="6" t="s">
        <v>133</v>
      </c>
      <c r="E199" s="6" t="s">
        <v>722</v>
      </c>
      <c r="F199" s="6" t="s">
        <v>1042</v>
      </c>
      <c r="G199" s="8">
        <f>DATE(2015,6,4)</f>
        <v>42159</v>
      </c>
      <c r="H199" s="9">
        <v>17280</v>
      </c>
      <c r="I199" s="9">
        <v>16410</v>
      </c>
      <c r="J199" s="6" t="s">
        <v>704</v>
      </c>
      <c r="K199" s="6" t="s">
        <v>717</v>
      </c>
      <c r="L199" s="6" t="s">
        <v>22</v>
      </c>
    </row>
    <row r="200" spans="1:12" s="10" customFormat="1" ht="16.5">
      <c r="A200" s="6">
        <v>198</v>
      </c>
      <c r="B200" s="6" t="s">
        <v>723</v>
      </c>
      <c r="C200" s="7" t="s">
        <v>724</v>
      </c>
      <c r="D200" s="6" t="s">
        <v>133</v>
      </c>
      <c r="E200" s="6" t="s">
        <v>725</v>
      </c>
      <c r="F200" s="6" t="s">
        <v>11</v>
      </c>
      <c r="G200" s="8">
        <f>DATE(2015,1,30)</f>
        <v>42034</v>
      </c>
      <c r="H200" s="9">
        <v>19440</v>
      </c>
      <c r="I200" s="9">
        <v>18460</v>
      </c>
      <c r="J200" s="6" t="s">
        <v>704</v>
      </c>
      <c r="K200" s="6" t="s">
        <v>717</v>
      </c>
      <c r="L200" s="6" t="s">
        <v>22</v>
      </c>
    </row>
    <row r="201" spans="1:12" s="10" customFormat="1" ht="16.5">
      <c r="A201" s="6">
        <v>199</v>
      </c>
      <c r="B201" s="6" t="s">
        <v>1006</v>
      </c>
      <c r="C201" s="7" t="s">
        <v>1007</v>
      </c>
      <c r="D201" s="6" t="s">
        <v>948</v>
      </c>
      <c r="E201" s="6" t="s">
        <v>1008</v>
      </c>
      <c r="F201" s="6" t="s">
        <v>1042</v>
      </c>
      <c r="G201" s="8">
        <f>DATE(2014,5,22)</f>
        <v>41781</v>
      </c>
      <c r="H201" s="9">
        <v>44700</v>
      </c>
      <c r="I201" s="9">
        <v>42460</v>
      </c>
      <c r="J201" s="6" t="s">
        <v>727</v>
      </c>
      <c r="K201" s="6" t="s">
        <v>728</v>
      </c>
      <c r="L201" s="6" t="s">
        <v>13</v>
      </c>
    </row>
    <row r="202" spans="1:12" s="10" customFormat="1" ht="16.5">
      <c r="A202" s="6">
        <v>200</v>
      </c>
      <c r="B202" s="6" t="s">
        <v>729</v>
      </c>
      <c r="C202" s="7" t="s">
        <v>730</v>
      </c>
      <c r="D202" s="6" t="s">
        <v>61</v>
      </c>
      <c r="E202" s="6" t="s">
        <v>731</v>
      </c>
      <c r="F202" s="6" t="s">
        <v>1042</v>
      </c>
      <c r="G202" s="8">
        <f>DATE(2014,12,20)</f>
        <v>41993</v>
      </c>
      <c r="H202" s="9">
        <v>13500</v>
      </c>
      <c r="I202" s="9">
        <v>12820</v>
      </c>
      <c r="J202" s="6" t="s">
        <v>727</v>
      </c>
      <c r="K202" s="6" t="s">
        <v>728</v>
      </c>
      <c r="L202" s="6" t="s">
        <v>13</v>
      </c>
    </row>
    <row r="203" spans="1:12" s="10" customFormat="1" ht="16.5">
      <c r="A203" s="6">
        <v>201</v>
      </c>
      <c r="B203" s="6" t="s">
        <v>733</v>
      </c>
      <c r="C203" s="7" t="s">
        <v>734</v>
      </c>
      <c r="D203" s="6" t="s">
        <v>56</v>
      </c>
      <c r="E203" s="6" t="s">
        <v>486</v>
      </c>
      <c r="F203" s="6" t="s">
        <v>1042</v>
      </c>
      <c r="G203" s="8">
        <f>DATE(2014,11,4)</f>
        <v>41947</v>
      </c>
      <c r="H203" s="9">
        <v>21600</v>
      </c>
      <c r="I203" s="9">
        <v>20520</v>
      </c>
      <c r="J203" s="6" t="s">
        <v>727</v>
      </c>
      <c r="K203" s="6" t="s">
        <v>728</v>
      </c>
      <c r="L203" s="6" t="s">
        <v>13</v>
      </c>
    </row>
    <row r="204" spans="1:12" s="10" customFormat="1" ht="16.5">
      <c r="A204" s="6">
        <v>202</v>
      </c>
      <c r="B204" s="6" t="s">
        <v>735</v>
      </c>
      <c r="C204" s="7" t="s">
        <v>736</v>
      </c>
      <c r="D204" s="6" t="s">
        <v>19</v>
      </c>
      <c r="E204" s="6" t="s">
        <v>732</v>
      </c>
      <c r="F204" s="6" t="s">
        <v>1042</v>
      </c>
      <c r="G204" s="8">
        <f>DATE(2015,8,4)</f>
        <v>42220</v>
      </c>
      <c r="H204" s="9">
        <v>17280</v>
      </c>
      <c r="I204" s="9">
        <v>16410</v>
      </c>
      <c r="J204" s="6" t="s">
        <v>727</v>
      </c>
      <c r="K204" s="6" t="s">
        <v>728</v>
      </c>
      <c r="L204" s="6" t="s">
        <v>13</v>
      </c>
    </row>
    <row r="205" spans="1:12" s="10" customFormat="1" ht="16.5">
      <c r="A205" s="6">
        <v>203</v>
      </c>
      <c r="B205" s="6" t="s">
        <v>737</v>
      </c>
      <c r="C205" s="7" t="s">
        <v>738</v>
      </c>
      <c r="D205" s="6" t="s">
        <v>57</v>
      </c>
      <c r="E205" s="6" t="s">
        <v>739</v>
      </c>
      <c r="F205" s="6" t="s">
        <v>1042</v>
      </c>
      <c r="G205" s="8">
        <f>DATE(2015,7,16)</f>
        <v>42201</v>
      </c>
      <c r="H205" s="9">
        <v>18900</v>
      </c>
      <c r="I205" s="9">
        <v>17950</v>
      </c>
      <c r="J205" s="6" t="s">
        <v>727</v>
      </c>
      <c r="K205" s="6" t="s">
        <v>728</v>
      </c>
      <c r="L205" s="6" t="s">
        <v>13</v>
      </c>
    </row>
    <row r="206" spans="1:12" s="10" customFormat="1" ht="16.5">
      <c r="A206" s="6">
        <v>204</v>
      </c>
      <c r="B206" s="6" t="s">
        <v>740</v>
      </c>
      <c r="C206" s="7" t="s">
        <v>741</v>
      </c>
      <c r="D206" s="6" t="s">
        <v>56</v>
      </c>
      <c r="E206" s="6" t="s">
        <v>508</v>
      </c>
      <c r="F206" s="6" t="s">
        <v>1042</v>
      </c>
      <c r="G206" s="8">
        <f>DATE(2015,4,2)</f>
        <v>42096</v>
      </c>
      <c r="H206" s="9">
        <v>23400</v>
      </c>
      <c r="I206" s="9">
        <v>22230</v>
      </c>
      <c r="J206" s="6" t="s">
        <v>727</v>
      </c>
      <c r="K206" s="6" t="s">
        <v>728</v>
      </c>
      <c r="L206" s="6" t="s">
        <v>22</v>
      </c>
    </row>
    <row r="207" spans="1:12" s="10" customFormat="1" ht="16.5">
      <c r="A207" s="6">
        <v>205</v>
      </c>
      <c r="B207" s="6" t="s">
        <v>742</v>
      </c>
      <c r="C207" s="7" t="s">
        <v>743</v>
      </c>
      <c r="D207" s="6" t="s">
        <v>681</v>
      </c>
      <c r="E207" s="6" t="s">
        <v>744</v>
      </c>
      <c r="F207" s="6" t="s">
        <v>1042</v>
      </c>
      <c r="G207" s="8">
        <f>DATE(2015,5,16)</f>
        <v>42140</v>
      </c>
      <c r="H207" s="9">
        <v>17640</v>
      </c>
      <c r="I207" s="9">
        <v>16750</v>
      </c>
      <c r="J207" s="6" t="s">
        <v>727</v>
      </c>
      <c r="K207" s="6" t="s">
        <v>728</v>
      </c>
      <c r="L207" s="6" t="s">
        <v>13</v>
      </c>
    </row>
    <row r="208" spans="1:12" s="10" customFormat="1" ht="16.5">
      <c r="A208" s="6">
        <v>206</v>
      </c>
      <c r="B208" s="6" t="s">
        <v>745</v>
      </c>
      <c r="C208" s="7" t="s">
        <v>746</v>
      </c>
      <c r="D208" s="6" t="s">
        <v>58</v>
      </c>
      <c r="E208" s="6" t="s">
        <v>747</v>
      </c>
      <c r="F208" s="6" t="s">
        <v>1042</v>
      </c>
      <c r="G208" s="8">
        <f>DATE(2015,7,1)</f>
        <v>42186</v>
      </c>
      <c r="H208" s="9">
        <v>16200</v>
      </c>
      <c r="I208" s="9">
        <v>15390</v>
      </c>
      <c r="J208" s="6" t="s">
        <v>727</v>
      </c>
      <c r="K208" s="6" t="s">
        <v>728</v>
      </c>
      <c r="L208" s="6" t="s">
        <v>13</v>
      </c>
    </row>
    <row r="209" spans="1:12" s="10" customFormat="1" ht="16.5">
      <c r="A209" s="6">
        <v>207</v>
      </c>
      <c r="B209" s="6" t="s">
        <v>1009</v>
      </c>
      <c r="C209" s="7" t="s">
        <v>1010</v>
      </c>
      <c r="D209" s="6" t="s">
        <v>953</v>
      </c>
      <c r="E209" s="6" t="s">
        <v>517</v>
      </c>
      <c r="F209" s="6" t="s">
        <v>1042</v>
      </c>
      <c r="G209" s="8">
        <f>DATE(2014,11,26)</f>
        <v>41969</v>
      </c>
      <c r="H209" s="9">
        <v>21800</v>
      </c>
      <c r="I209" s="9">
        <v>20710</v>
      </c>
      <c r="J209" s="6" t="s">
        <v>727</v>
      </c>
      <c r="K209" s="6" t="s">
        <v>728</v>
      </c>
      <c r="L209" s="6" t="s">
        <v>13</v>
      </c>
    </row>
    <row r="210" spans="1:12" s="10" customFormat="1" ht="16.5">
      <c r="A210" s="6">
        <v>208</v>
      </c>
      <c r="B210" s="6" t="s">
        <v>1011</v>
      </c>
      <c r="C210" s="7" t="s">
        <v>1012</v>
      </c>
      <c r="D210" s="6" t="s">
        <v>948</v>
      </c>
      <c r="E210" s="6" t="s">
        <v>1013</v>
      </c>
      <c r="F210" s="6" t="s">
        <v>1042</v>
      </c>
      <c r="G210" s="8">
        <f>DATE(2014,5,9)</f>
        <v>41768</v>
      </c>
      <c r="H210" s="9">
        <v>58600</v>
      </c>
      <c r="I210" s="9">
        <v>55670</v>
      </c>
      <c r="J210" s="6" t="s">
        <v>727</v>
      </c>
      <c r="K210" s="6" t="s">
        <v>728</v>
      </c>
      <c r="L210" s="6" t="s">
        <v>13</v>
      </c>
    </row>
    <row r="211" spans="1:12" s="10" customFormat="1" ht="16.5">
      <c r="A211" s="6">
        <v>209</v>
      </c>
      <c r="B211" s="6" t="s">
        <v>1014</v>
      </c>
      <c r="C211" s="7" t="s">
        <v>1015</v>
      </c>
      <c r="D211" s="6" t="s">
        <v>947</v>
      </c>
      <c r="E211" s="6" t="s">
        <v>1016</v>
      </c>
      <c r="F211" s="6" t="s">
        <v>1042</v>
      </c>
      <c r="G211" s="8">
        <f>DATE(2014,11,26)</f>
        <v>41969</v>
      </c>
      <c r="H211" s="9">
        <v>24200</v>
      </c>
      <c r="I211" s="9">
        <v>22990</v>
      </c>
      <c r="J211" s="6" t="s">
        <v>727</v>
      </c>
      <c r="K211" s="6" t="s">
        <v>728</v>
      </c>
      <c r="L211" s="6" t="s">
        <v>13</v>
      </c>
    </row>
    <row r="212" spans="1:12" s="10" customFormat="1" ht="16.5">
      <c r="A212" s="6">
        <v>210</v>
      </c>
      <c r="B212" s="6" t="s">
        <v>750</v>
      </c>
      <c r="C212" s="7" t="s">
        <v>751</v>
      </c>
      <c r="D212" s="6" t="s">
        <v>82</v>
      </c>
      <c r="E212" s="6" t="s">
        <v>174</v>
      </c>
      <c r="F212" s="6" t="s">
        <v>1042</v>
      </c>
      <c r="G212" s="8">
        <f>DATE(2015,6,25)</f>
        <v>42180</v>
      </c>
      <c r="H212" s="9">
        <v>17640</v>
      </c>
      <c r="I212" s="9">
        <v>16750</v>
      </c>
      <c r="J212" s="6" t="s">
        <v>727</v>
      </c>
      <c r="K212" s="6" t="s">
        <v>749</v>
      </c>
      <c r="L212" s="6" t="s">
        <v>13</v>
      </c>
    </row>
    <row r="213" spans="1:12" s="10" customFormat="1" ht="16.5">
      <c r="A213" s="6">
        <v>211</v>
      </c>
      <c r="B213" s="6" t="s">
        <v>775</v>
      </c>
      <c r="C213" s="7" t="s">
        <v>776</v>
      </c>
      <c r="D213" s="6" t="s">
        <v>135</v>
      </c>
      <c r="E213" s="6" t="s">
        <v>777</v>
      </c>
      <c r="F213" s="6" t="s">
        <v>1042</v>
      </c>
      <c r="G213" s="8">
        <f>DATE(2014,5,14)</f>
        <v>41773</v>
      </c>
      <c r="H213" s="9">
        <v>17280</v>
      </c>
      <c r="I213" s="9">
        <v>16410</v>
      </c>
      <c r="J213" s="6" t="s">
        <v>727</v>
      </c>
      <c r="K213" s="6" t="s">
        <v>749</v>
      </c>
      <c r="L213" s="6" t="s">
        <v>13</v>
      </c>
    </row>
    <row r="214" spans="1:12" s="10" customFormat="1" ht="16.5">
      <c r="A214" s="6">
        <v>212</v>
      </c>
      <c r="B214" s="6" t="s">
        <v>752</v>
      </c>
      <c r="C214" s="7" t="s">
        <v>753</v>
      </c>
      <c r="D214" s="6" t="s">
        <v>135</v>
      </c>
      <c r="E214" s="6" t="s">
        <v>754</v>
      </c>
      <c r="F214" s="6" t="s">
        <v>1042</v>
      </c>
      <c r="G214" s="8">
        <f>DATE(2014,5,14)</f>
        <v>41773</v>
      </c>
      <c r="H214" s="9">
        <v>15120</v>
      </c>
      <c r="I214" s="9">
        <v>14360</v>
      </c>
      <c r="J214" s="6" t="s">
        <v>727</v>
      </c>
      <c r="K214" s="6" t="s">
        <v>749</v>
      </c>
      <c r="L214" s="6" t="s">
        <v>13</v>
      </c>
    </row>
    <row r="215" spans="1:12" s="10" customFormat="1" ht="16.5">
      <c r="A215" s="6">
        <v>213</v>
      </c>
      <c r="B215" s="6" t="s">
        <v>1018</v>
      </c>
      <c r="C215" s="7" t="s">
        <v>1019</v>
      </c>
      <c r="D215" s="6" t="s">
        <v>950</v>
      </c>
      <c r="E215" s="6" t="s">
        <v>784</v>
      </c>
      <c r="F215" s="6" t="s">
        <v>1042</v>
      </c>
      <c r="G215" s="8">
        <f>DATE(2015,6,6)</f>
        <v>42161</v>
      </c>
      <c r="H215" s="9">
        <v>21800</v>
      </c>
      <c r="I215" s="9">
        <v>20710</v>
      </c>
      <c r="J215" s="6" t="s">
        <v>727</v>
      </c>
      <c r="K215" s="6" t="s">
        <v>749</v>
      </c>
      <c r="L215" s="6" t="s">
        <v>13</v>
      </c>
    </row>
    <row r="216" spans="1:12" s="10" customFormat="1" ht="16.5">
      <c r="A216" s="6">
        <v>214</v>
      </c>
      <c r="B216" s="6" t="s">
        <v>755</v>
      </c>
      <c r="C216" s="7" t="s">
        <v>756</v>
      </c>
      <c r="D216" s="6" t="s">
        <v>126</v>
      </c>
      <c r="E216" s="6" t="s">
        <v>183</v>
      </c>
      <c r="F216" s="6" t="s">
        <v>1042</v>
      </c>
      <c r="G216" s="8">
        <f>DATE(2015,7,10)</f>
        <v>42195</v>
      </c>
      <c r="H216" s="9">
        <v>19980</v>
      </c>
      <c r="I216" s="9">
        <v>18980</v>
      </c>
      <c r="J216" s="6" t="s">
        <v>727</v>
      </c>
      <c r="K216" s="6" t="s">
        <v>749</v>
      </c>
      <c r="L216" s="6" t="s">
        <v>13</v>
      </c>
    </row>
    <row r="217" spans="1:12" s="10" customFormat="1" ht="16.5">
      <c r="A217" s="6">
        <v>215</v>
      </c>
      <c r="B217" s="6" t="s">
        <v>757</v>
      </c>
      <c r="C217" s="7" t="s">
        <v>758</v>
      </c>
      <c r="D217" s="6" t="s">
        <v>71</v>
      </c>
      <c r="E217" s="6" t="s">
        <v>67</v>
      </c>
      <c r="F217" s="6" t="s">
        <v>1042</v>
      </c>
      <c r="G217" s="8">
        <f>DATE(2015,7,17)</f>
        <v>42202</v>
      </c>
      <c r="H217" s="9">
        <v>20520</v>
      </c>
      <c r="I217" s="9">
        <v>19490</v>
      </c>
      <c r="J217" s="6" t="s">
        <v>727</v>
      </c>
      <c r="K217" s="6" t="s">
        <v>749</v>
      </c>
      <c r="L217" s="6" t="s">
        <v>16</v>
      </c>
    </row>
    <row r="218" spans="1:12" s="10" customFormat="1" ht="16.5">
      <c r="A218" s="6">
        <v>216</v>
      </c>
      <c r="B218" s="6" t="s">
        <v>759</v>
      </c>
      <c r="C218" s="7" t="s">
        <v>434</v>
      </c>
      <c r="D218" s="6" t="s">
        <v>396</v>
      </c>
      <c r="E218" s="6" t="s">
        <v>201</v>
      </c>
      <c r="F218" s="6" t="s">
        <v>1042</v>
      </c>
      <c r="G218" s="8">
        <f>DATE(2014,4,28)</f>
        <v>41757</v>
      </c>
      <c r="H218" s="9">
        <v>21600</v>
      </c>
      <c r="I218" s="9">
        <v>20520</v>
      </c>
      <c r="J218" s="6" t="s">
        <v>727</v>
      </c>
      <c r="K218" s="6" t="s">
        <v>749</v>
      </c>
      <c r="L218" s="6" t="s">
        <v>13</v>
      </c>
    </row>
    <row r="219" spans="1:12" s="10" customFormat="1" ht="16.5">
      <c r="A219" s="6">
        <v>217</v>
      </c>
      <c r="B219" s="6" t="s">
        <v>760</v>
      </c>
      <c r="C219" s="7" t="s">
        <v>761</v>
      </c>
      <c r="D219" s="6" t="s">
        <v>93</v>
      </c>
      <c r="E219" s="6" t="s">
        <v>762</v>
      </c>
      <c r="F219" s="6" t="s">
        <v>1042</v>
      </c>
      <c r="G219" s="8">
        <f>DATE(2015,5,22)</f>
        <v>42146</v>
      </c>
      <c r="H219" s="9">
        <v>20160</v>
      </c>
      <c r="I219" s="9">
        <v>19150</v>
      </c>
      <c r="J219" s="6" t="s">
        <v>727</v>
      </c>
      <c r="K219" s="6" t="s">
        <v>749</v>
      </c>
      <c r="L219" s="6" t="s">
        <v>13</v>
      </c>
    </row>
    <row r="220" spans="1:12" s="10" customFormat="1" ht="16.5">
      <c r="A220" s="6">
        <v>218</v>
      </c>
      <c r="B220" s="6" t="s">
        <v>763</v>
      </c>
      <c r="C220" s="7" t="s">
        <v>764</v>
      </c>
      <c r="D220" s="6" t="s">
        <v>72</v>
      </c>
      <c r="E220" s="6" t="s">
        <v>765</v>
      </c>
      <c r="F220" s="6" t="s">
        <v>1042</v>
      </c>
      <c r="G220" s="8">
        <f>DATE(2014,8,8)</f>
        <v>41859</v>
      </c>
      <c r="H220" s="9">
        <v>17640</v>
      </c>
      <c r="I220" s="9">
        <v>16750</v>
      </c>
      <c r="J220" s="6" t="s">
        <v>727</v>
      </c>
      <c r="K220" s="6" t="s">
        <v>749</v>
      </c>
      <c r="L220" s="6" t="s">
        <v>16</v>
      </c>
    </row>
    <row r="221" spans="1:12" s="10" customFormat="1" ht="16.5">
      <c r="A221" s="6">
        <v>219</v>
      </c>
      <c r="B221" s="6" t="s">
        <v>766</v>
      </c>
      <c r="C221" s="7" t="s">
        <v>767</v>
      </c>
      <c r="D221" s="6" t="s">
        <v>43</v>
      </c>
      <c r="E221" s="6" t="s">
        <v>768</v>
      </c>
      <c r="F221" s="6" t="s">
        <v>1042</v>
      </c>
      <c r="G221" s="8">
        <f>DATE(2015,2,27)</f>
        <v>42062</v>
      </c>
      <c r="H221" s="9">
        <v>18000</v>
      </c>
      <c r="I221" s="9">
        <v>17100</v>
      </c>
      <c r="J221" s="6" t="s">
        <v>727</v>
      </c>
      <c r="K221" s="6" t="s">
        <v>749</v>
      </c>
      <c r="L221" s="6" t="s">
        <v>13</v>
      </c>
    </row>
    <row r="222" spans="1:12" s="10" customFormat="1" ht="16.5">
      <c r="A222" s="6">
        <v>220</v>
      </c>
      <c r="B222" s="6" t="s">
        <v>769</v>
      </c>
      <c r="C222" s="7" t="s">
        <v>770</v>
      </c>
      <c r="D222" s="6" t="s">
        <v>152</v>
      </c>
      <c r="E222" s="6" t="s">
        <v>771</v>
      </c>
      <c r="F222" s="6" t="s">
        <v>1042</v>
      </c>
      <c r="G222" s="8">
        <f>DATE(2015,6,20)</f>
        <v>42175</v>
      </c>
      <c r="H222" s="9">
        <v>18900</v>
      </c>
      <c r="I222" s="9">
        <v>17950</v>
      </c>
      <c r="J222" s="6" t="s">
        <v>727</v>
      </c>
      <c r="K222" s="6" t="s">
        <v>749</v>
      </c>
      <c r="L222" s="6" t="s">
        <v>13</v>
      </c>
    </row>
    <row r="223" spans="1:12" s="10" customFormat="1" ht="16.5">
      <c r="A223" s="6">
        <v>221</v>
      </c>
      <c r="B223" s="6" t="s">
        <v>773</v>
      </c>
      <c r="C223" s="7" t="s">
        <v>774</v>
      </c>
      <c r="D223" s="6" t="s">
        <v>25</v>
      </c>
      <c r="E223" s="6" t="s">
        <v>772</v>
      </c>
      <c r="F223" s="6" t="s">
        <v>1042</v>
      </c>
      <c r="G223" s="8">
        <f>DATE(2015,7,3)</f>
        <v>42188</v>
      </c>
      <c r="H223" s="9">
        <v>10800</v>
      </c>
      <c r="I223" s="9">
        <v>10260</v>
      </c>
      <c r="J223" s="6" t="s">
        <v>727</v>
      </c>
      <c r="K223" s="6" t="s">
        <v>749</v>
      </c>
      <c r="L223" s="6" t="s">
        <v>22</v>
      </c>
    </row>
    <row r="224" spans="1:12" s="10" customFormat="1" ht="16.5">
      <c r="A224" s="6">
        <v>222</v>
      </c>
      <c r="B224" s="6" t="s">
        <v>779</v>
      </c>
      <c r="C224" s="7" t="s">
        <v>780</v>
      </c>
      <c r="D224" s="6" t="s">
        <v>71</v>
      </c>
      <c r="E224" s="6" t="s">
        <v>67</v>
      </c>
      <c r="F224" s="6" t="s">
        <v>1042</v>
      </c>
      <c r="G224" s="8">
        <f>DATE(2014,10,3)</f>
        <v>41915</v>
      </c>
      <c r="H224" s="9">
        <v>23760</v>
      </c>
      <c r="I224" s="9">
        <v>22570</v>
      </c>
      <c r="J224" s="6" t="s">
        <v>727</v>
      </c>
      <c r="K224" s="6" t="s">
        <v>778</v>
      </c>
      <c r="L224" s="6" t="s">
        <v>16</v>
      </c>
    </row>
    <row r="225" spans="1:12" s="10" customFormat="1" ht="16.5">
      <c r="A225" s="6">
        <v>223</v>
      </c>
      <c r="B225" s="6" t="s">
        <v>781</v>
      </c>
      <c r="C225" s="7" t="s">
        <v>782</v>
      </c>
      <c r="D225" s="6" t="s">
        <v>83</v>
      </c>
      <c r="E225" s="6" t="s">
        <v>379</v>
      </c>
      <c r="F225" s="6" t="s">
        <v>1042</v>
      </c>
      <c r="G225" s="8">
        <f>DATE(2014,7,23)</f>
        <v>41843</v>
      </c>
      <c r="H225" s="9">
        <v>8820</v>
      </c>
      <c r="I225" s="9">
        <v>8370</v>
      </c>
      <c r="J225" s="6" t="s">
        <v>727</v>
      </c>
      <c r="K225" s="6" t="s">
        <v>783</v>
      </c>
      <c r="L225" s="6" t="s">
        <v>13</v>
      </c>
    </row>
    <row r="226" spans="1:12" s="10" customFormat="1" ht="16.5">
      <c r="A226" s="6">
        <v>224</v>
      </c>
      <c r="B226" s="6" t="s">
        <v>785</v>
      </c>
      <c r="C226" s="7" t="s">
        <v>786</v>
      </c>
      <c r="D226" s="6" t="s">
        <v>39</v>
      </c>
      <c r="E226" s="6" t="s">
        <v>787</v>
      </c>
      <c r="F226" s="6" t="s">
        <v>1042</v>
      </c>
      <c r="G226" s="8">
        <f>DATE(2015,6,11)</f>
        <v>42166</v>
      </c>
      <c r="H226" s="9">
        <v>31500</v>
      </c>
      <c r="I226" s="9">
        <v>29920</v>
      </c>
      <c r="J226" s="6" t="s">
        <v>727</v>
      </c>
      <c r="K226" s="6" t="s">
        <v>783</v>
      </c>
      <c r="L226" s="6" t="s">
        <v>13</v>
      </c>
    </row>
    <row r="227" spans="1:12" s="10" customFormat="1" ht="16.5">
      <c r="A227" s="6">
        <v>225</v>
      </c>
      <c r="B227" s="6" t="s">
        <v>788</v>
      </c>
      <c r="C227" s="7" t="s">
        <v>789</v>
      </c>
      <c r="D227" s="6" t="s">
        <v>48</v>
      </c>
      <c r="E227" s="6" t="s">
        <v>790</v>
      </c>
      <c r="F227" s="6" t="s">
        <v>1042</v>
      </c>
      <c r="G227" s="8">
        <f>DATE(2015,4,29)</f>
        <v>42123</v>
      </c>
      <c r="H227" s="9">
        <v>17390</v>
      </c>
      <c r="I227" s="9">
        <v>16520</v>
      </c>
      <c r="J227" s="6" t="s">
        <v>727</v>
      </c>
      <c r="K227" s="6" t="s">
        <v>783</v>
      </c>
      <c r="L227" s="6" t="s">
        <v>13</v>
      </c>
    </row>
    <row r="228" spans="1:12" s="10" customFormat="1" ht="16.5">
      <c r="A228" s="6">
        <v>226</v>
      </c>
      <c r="B228" s="6" t="s">
        <v>791</v>
      </c>
      <c r="C228" s="7" t="s">
        <v>792</v>
      </c>
      <c r="D228" s="6" t="s">
        <v>522</v>
      </c>
      <c r="E228" s="6" t="s">
        <v>655</v>
      </c>
      <c r="F228" s="6" t="s">
        <v>1042</v>
      </c>
      <c r="G228" s="8">
        <f>DATE(2014,4,10)</f>
        <v>41739</v>
      </c>
      <c r="H228" s="9">
        <v>14400</v>
      </c>
      <c r="I228" s="9">
        <v>13680</v>
      </c>
      <c r="J228" s="6" t="s">
        <v>727</v>
      </c>
      <c r="K228" s="6" t="s">
        <v>783</v>
      </c>
      <c r="L228" s="6" t="s">
        <v>13</v>
      </c>
    </row>
    <row r="229" spans="1:12" s="10" customFormat="1" ht="16.5">
      <c r="A229" s="6">
        <v>227</v>
      </c>
      <c r="B229" s="6" t="s">
        <v>1020</v>
      </c>
      <c r="C229" s="7" t="s">
        <v>1021</v>
      </c>
      <c r="D229" s="6" t="s">
        <v>948</v>
      </c>
      <c r="E229" s="6" t="s">
        <v>1022</v>
      </c>
      <c r="F229" s="6" t="s">
        <v>1042</v>
      </c>
      <c r="G229" s="8">
        <f>DATE(2014,8,8)</f>
        <v>41859</v>
      </c>
      <c r="H229" s="9">
        <v>23800</v>
      </c>
      <c r="I229" s="9">
        <v>22610</v>
      </c>
      <c r="J229" s="6" t="s">
        <v>726</v>
      </c>
      <c r="K229" s="6" t="s">
        <v>793</v>
      </c>
      <c r="L229" s="6" t="s">
        <v>13</v>
      </c>
    </row>
    <row r="230" spans="1:12" s="10" customFormat="1" ht="16.5">
      <c r="A230" s="6">
        <v>228</v>
      </c>
      <c r="B230" s="6" t="s">
        <v>795</v>
      </c>
      <c r="C230" s="7" t="s">
        <v>796</v>
      </c>
      <c r="D230" s="6" t="s">
        <v>23</v>
      </c>
      <c r="E230" s="6" t="s">
        <v>797</v>
      </c>
      <c r="F230" s="6" t="s">
        <v>1042</v>
      </c>
      <c r="G230" s="8">
        <f>DATE(2015,6,5)</f>
        <v>42160</v>
      </c>
      <c r="H230" s="9">
        <v>17280</v>
      </c>
      <c r="I230" s="9">
        <v>16410</v>
      </c>
      <c r="J230" s="6" t="s">
        <v>726</v>
      </c>
      <c r="K230" s="6" t="s">
        <v>793</v>
      </c>
      <c r="L230" s="6" t="s">
        <v>13</v>
      </c>
    </row>
    <row r="231" spans="1:12" s="10" customFormat="1" ht="16.5">
      <c r="A231" s="6">
        <v>229</v>
      </c>
      <c r="B231" s="6" t="s">
        <v>798</v>
      </c>
      <c r="C231" s="7" t="s">
        <v>799</v>
      </c>
      <c r="D231" s="6" t="s">
        <v>12</v>
      </c>
      <c r="E231" s="6" t="s">
        <v>800</v>
      </c>
      <c r="F231" s="6" t="s">
        <v>1042</v>
      </c>
      <c r="G231" s="8">
        <f>DATE(2015,5,20)</f>
        <v>42144</v>
      </c>
      <c r="H231" s="9">
        <v>18270</v>
      </c>
      <c r="I231" s="9">
        <v>17350</v>
      </c>
      <c r="J231" s="6" t="s">
        <v>726</v>
      </c>
      <c r="K231" s="6" t="s">
        <v>793</v>
      </c>
      <c r="L231" s="6" t="s">
        <v>13</v>
      </c>
    </row>
    <row r="232" spans="1:12" s="10" customFormat="1" ht="16.5">
      <c r="A232" s="6">
        <v>230</v>
      </c>
      <c r="B232" s="6" t="s">
        <v>801</v>
      </c>
      <c r="C232" s="7" t="s">
        <v>802</v>
      </c>
      <c r="D232" s="6" t="s">
        <v>124</v>
      </c>
      <c r="E232" s="6" t="s">
        <v>803</v>
      </c>
      <c r="F232" s="6" t="s">
        <v>1042</v>
      </c>
      <c r="G232" s="8">
        <f>DATE(2015,6,4)</f>
        <v>42159</v>
      </c>
      <c r="H232" s="9">
        <v>16380</v>
      </c>
      <c r="I232" s="9">
        <v>15560</v>
      </c>
      <c r="J232" s="6" t="s">
        <v>726</v>
      </c>
      <c r="K232" s="6" t="s">
        <v>793</v>
      </c>
      <c r="L232" s="6" t="s">
        <v>13</v>
      </c>
    </row>
    <row r="233" spans="1:12" s="10" customFormat="1" ht="16.5">
      <c r="A233" s="6">
        <v>231</v>
      </c>
      <c r="B233" s="6" t="s">
        <v>804</v>
      </c>
      <c r="C233" s="7" t="s">
        <v>805</v>
      </c>
      <c r="D233" s="6" t="s">
        <v>570</v>
      </c>
      <c r="E233" s="6" t="s">
        <v>748</v>
      </c>
      <c r="F233" s="6" t="s">
        <v>1042</v>
      </c>
      <c r="G233" s="8">
        <f>DATE(2015,8,4)</f>
        <v>42220</v>
      </c>
      <c r="H233" s="9">
        <v>28440</v>
      </c>
      <c r="I233" s="9">
        <v>27010</v>
      </c>
      <c r="J233" s="6" t="s">
        <v>726</v>
      </c>
      <c r="K233" s="6" t="s">
        <v>793</v>
      </c>
      <c r="L233" s="6" t="s">
        <v>13</v>
      </c>
    </row>
    <row r="234" spans="1:12" s="10" customFormat="1" ht="16.5">
      <c r="A234" s="6">
        <v>232</v>
      </c>
      <c r="B234" s="6" t="s">
        <v>806</v>
      </c>
      <c r="C234" s="7" t="s">
        <v>807</v>
      </c>
      <c r="D234" s="6" t="s">
        <v>50</v>
      </c>
      <c r="E234" s="6" t="s">
        <v>808</v>
      </c>
      <c r="F234" s="6" t="s">
        <v>1042</v>
      </c>
      <c r="G234" s="8">
        <f>DATE(2014,6,28)</f>
        <v>41818</v>
      </c>
      <c r="H234" s="9">
        <v>18900</v>
      </c>
      <c r="I234" s="9">
        <v>17950</v>
      </c>
      <c r="J234" s="6" t="s">
        <v>726</v>
      </c>
      <c r="K234" s="6" t="s">
        <v>793</v>
      </c>
      <c r="L234" s="6" t="s">
        <v>13</v>
      </c>
    </row>
    <row r="235" spans="1:12" s="10" customFormat="1" ht="16.5">
      <c r="A235" s="6">
        <v>233</v>
      </c>
      <c r="B235" s="6" t="s">
        <v>809</v>
      </c>
      <c r="C235" s="7" t="s">
        <v>810</v>
      </c>
      <c r="D235" s="6" t="s">
        <v>20</v>
      </c>
      <c r="E235" s="6" t="s">
        <v>811</v>
      </c>
      <c r="F235" s="6" t="s">
        <v>1042</v>
      </c>
      <c r="G235" s="8">
        <f>DATE(2015,5,15)</f>
        <v>42139</v>
      </c>
      <c r="H235" s="9">
        <v>12420</v>
      </c>
      <c r="I235" s="9">
        <v>11790</v>
      </c>
      <c r="J235" s="6" t="s">
        <v>726</v>
      </c>
      <c r="K235" s="6" t="s">
        <v>793</v>
      </c>
      <c r="L235" s="6" t="s">
        <v>13</v>
      </c>
    </row>
    <row r="236" spans="1:12" s="10" customFormat="1" ht="16.5">
      <c r="A236" s="6">
        <v>234</v>
      </c>
      <c r="B236" s="6" t="s">
        <v>812</v>
      </c>
      <c r="C236" s="7" t="s">
        <v>813</v>
      </c>
      <c r="D236" s="6" t="s">
        <v>124</v>
      </c>
      <c r="E236" s="6" t="s">
        <v>814</v>
      </c>
      <c r="F236" s="6" t="s">
        <v>1042</v>
      </c>
      <c r="G236" s="8">
        <f>DATE(2015,2,24)</f>
        <v>42059</v>
      </c>
      <c r="H236" s="9">
        <v>18900</v>
      </c>
      <c r="I236" s="9">
        <v>17950</v>
      </c>
      <c r="J236" s="6" t="s">
        <v>726</v>
      </c>
      <c r="K236" s="6" t="s">
        <v>793</v>
      </c>
      <c r="L236" s="6" t="s">
        <v>16</v>
      </c>
    </row>
    <row r="237" spans="1:12" s="10" customFormat="1" ht="16.5">
      <c r="A237" s="6">
        <v>235</v>
      </c>
      <c r="B237" s="6" t="s">
        <v>815</v>
      </c>
      <c r="C237" s="7" t="s">
        <v>816</v>
      </c>
      <c r="D237" s="6" t="s">
        <v>46</v>
      </c>
      <c r="E237" s="6" t="s">
        <v>167</v>
      </c>
      <c r="F237" s="6" t="s">
        <v>1042</v>
      </c>
      <c r="G237" s="8">
        <f>DATE(2015,7,15)</f>
        <v>42200</v>
      </c>
      <c r="H237" s="9">
        <v>12600</v>
      </c>
      <c r="I237" s="9">
        <v>11970</v>
      </c>
      <c r="J237" s="6" t="s">
        <v>726</v>
      </c>
      <c r="K237" s="6" t="s">
        <v>793</v>
      </c>
      <c r="L237" s="6" t="s">
        <v>13</v>
      </c>
    </row>
    <row r="238" spans="1:12" s="10" customFormat="1" ht="16.5">
      <c r="A238" s="6">
        <v>236</v>
      </c>
      <c r="B238" s="6" t="s">
        <v>817</v>
      </c>
      <c r="C238" s="7" t="s">
        <v>818</v>
      </c>
      <c r="D238" s="6" t="s">
        <v>65</v>
      </c>
      <c r="E238" s="6" t="s">
        <v>819</v>
      </c>
      <c r="F238" s="6" t="s">
        <v>1042</v>
      </c>
      <c r="G238" s="8">
        <f>DATE(2015,8,19)</f>
        <v>42235</v>
      </c>
      <c r="H238" s="9">
        <v>13860</v>
      </c>
      <c r="I238" s="9">
        <v>13160</v>
      </c>
      <c r="J238" s="6" t="s">
        <v>726</v>
      </c>
      <c r="K238" s="6" t="s">
        <v>793</v>
      </c>
      <c r="L238" s="6" t="s">
        <v>13</v>
      </c>
    </row>
    <row r="239" spans="1:12" s="10" customFormat="1" ht="16.5">
      <c r="A239" s="6">
        <v>237</v>
      </c>
      <c r="B239" s="6" t="s">
        <v>1023</v>
      </c>
      <c r="C239" s="7" t="s">
        <v>1024</v>
      </c>
      <c r="D239" s="6" t="s">
        <v>950</v>
      </c>
      <c r="E239" s="6" t="s">
        <v>952</v>
      </c>
      <c r="F239" s="6" t="s">
        <v>1042</v>
      </c>
      <c r="G239" s="8">
        <f>DATE(2014,5,14)</f>
        <v>41773</v>
      </c>
      <c r="H239" s="9">
        <v>24700</v>
      </c>
      <c r="I239" s="9">
        <v>23460</v>
      </c>
      <c r="J239" s="6" t="s">
        <v>726</v>
      </c>
      <c r="K239" s="6" t="s">
        <v>793</v>
      </c>
      <c r="L239" s="6" t="s">
        <v>13</v>
      </c>
    </row>
    <row r="240" spans="1:12" s="10" customFormat="1" ht="16.5">
      <c r="A240" s="6">
        <v>238</v>
      </c>
      <c r="B240" s="6" t="s">
        <v>1025</v>
      </c>
      <c r="C240" s="7" t="s">
        <v>1026</v>
      </c>
      <c r="D240" s="6" t="s">
        <v>947</v>
      </c>
      <c r="E240" s="6" t="s">
        <v>1027</v>
      </c>
      <c r="F240" s="6" t="s">
        <v>1042</v>
      </c>
      <c r="G240" s="8">
        <f>DATE(2015,7,11)</f>
        <v>42196</v>
      </c>
      <c r="H240" s="9">
        <v>24200</v>
      </c>
      <c r="I240" s="9">
        <v>22990</v>
      </c>
      <c r="J240" s="6" t="s">
        <v>726</v>
      </c>
      <c r="K240" s="6" t="s">
        <v>793</v>
      </c>
      <c r="L240" s="6" t="s">
        <v>13</v>
      </c>
    </row>
    <row r="241" spans="1:12" s="10" customFormat="1" ht="16.5">
      <c r="A241" s="6">
        <v>239</v>
      </c>
      <c r="B241" s="6" t="s">
        <v>821</v>
      </c>
      <c r="C241" s="7" t="s">
        <v>822</v>
      </c>
      <c r="D241" s="6" t="s">
        <v>139</v>
      </c>
      <c r="E241" s="6" t="s">
        <v>823</v>
      </c>
      <c r="F241" s="6" t="s">
        <v>1042</v>
      </c>
      <c r="G241" s="8">
        <f>DATE(2015,1,20)</f>
        <v>42024</v>
      </c>
      <c r="H241" s="9">
        <v>17640</v>
      </c>
      <c r="I241" s="9">
        <v>16750</v>
      </c>
      <c r="J241" s="6" t="s">
        <v>726</v>
      </c>
      <c r="K241" s="6" t="s">
        <v>793</v>
      </c>
      <c r="L241" s="6" t="s">
        <v>13</v>
      </c>
    </row>
    <row r="242" spans="1:12" s="10" customFormat="1" ht="16.5">
      <c r="A242" s="6">
        <v>240</v>
      </c>
      <c r="B242" s="6" t="s">
        <v>824</v>
      </c>
      <c r="C242" s="7" t="s">
        <v>825</v>
      </c>
      <c r="D242" s="6" t="s">
        <v>135</v>
      </c>
      <c r="E242" s="6" t="s">
        <v>826</v>
      </c>
      <c r="F242" s="6" t="s">
        <v>1042</v>
      </c>
      <c r="G242" s="8">
        <f>DATE(2014,5,14)</f>
        <v>41773</v>
      </c>
      <c r="H242" s="9">
        <v>17280</v>
      </c>
      <c r="I242" s="9">
        <v>16410</v>
      </c>
      <c r="J242" s="6" t="s">
        <v>726</v>
      </c>
      <c r="K242" s="6" t="s">
        <v>793</v>
      </c>
      <c r="L242" s="6" t="s">
        <v>13</v>
      </c>
    </row>
    <row r="243" spans="1:12" s="10" customFormat="1" ht="16.5">
      <c r="A243" s="6">
        <v>241</v>
      </c>
      <c r="B243" s="6" t="s">
        <v>827</v>
      </c>
      <c r="C243" s="7" t="s">
        <v>828</v>
      </c>
      <c r="D243" s="6" t="s">
        <v>87</v>
      </c>
      <c r="E243" s="6" t="s">
        <v>829</v>
      </c>
      <c r="F243" s="6" t="s">
        <v>134</v>
      </c>
      <c r="G243" s="8">
        <f>DATE(2014,7,12)</f>
        <v>41832</v>
      </c>
      <c r="H243" s="9">
        <v>14580</v>
      </c>
      <c r="I243" s="9">
        <v>13850</v>
      </c>
      <c r="J243" s="6" t="s">
        <v>726</v>
      </c>
      <c r="K243" s="6" t="s">
        <v>793</v>
      </c>
      <c r="L243" s="6" t="s">
        <v>22</v>
      </c>
    </row>
    <row r="244" spans="1:12" s="10" customFormat="1" ht="16.5">
      <c r="A244" s="6">
        <v>242</v>
      </c>
      <c r="B244" s="6" t="s">
        <v>830</v>
      </c>
      <c r="C244" s="7" t="s">
        <v>831</v>
      </c>
      <c r="D244" s="6" t="s">
        <v>139</v>
      </c>
      <c r="E244" s="6" t="s">
        <v>832</v>
      </c>
      <c r="F244" s="6" t="s">
        <v>1042</v>
      </c>
      <c r="G244" s="8">
        <f>DATE(2015,6,25)</f>
        <v>42180</v>
      </c>
      <c r="H244" s="9">
        <v>15120</v>
      </c>
      <c r="I244" s="9">
        <v>14360</v>
      </c>
      <c r="J244" s="6" t="s">
        <v>726</v>
      </c>
      <c r="K244" s="6" t="s">
        <v>793</v>
      </c>
      <c r="L244" s="6" t="s">
        <v>13</v>
      </c>
    </row>
    <row r="245" spans="1:12" s="10" customFormat="1" ht="16.5">
      <c r="A245" s="6">
        <v>243</v>
      </c>
      <c r="B245" s="6" t="s">
        <v>833</v>
      </c>
      <c r="C245" s="7" t="s">
        <v>834</v>
      </c>
      <c r="D245" s="6" t="s">
        <v>46</v>
      </c>
      <c r="E245" s="6" t="s">
        <v>167</v>
      </c>
      <c r="F245" s="6" t="s">
        <v>1042</v>
      </c>
      <c r="G245" s="8">
        <f>DATE(2014,9,13)</f>
        <v>41895</v>
      </c>
      <c r="H245" s="9">
        <v>12600</v>
      </c>
      <c r="I245" s="9">
        <v>11970</v>
      </c>
      <c r="J245" s="6" t="s">
        <v>726</v>
      </c>
      <c r="K245" s="6" t="s">
        <v>793</v>
      </c>
      <c r="L245" s="6" t="s">
        <v>13</v>
      </c>
    </row>
    <row r="246" spans="1:12" s="10" customFormat="1" ht="16.5">
      <c r="A246" s="6">
        <v>244</v>
      </c>
      <c r="B246" s="6" t="s">
        <v>836</v>
      </c>
      <c r="C246" s="7" t="s">
        <v>837</v>
      </c>
      <c r="D246" s="6" t="s">
        <v>49</v>
      </c>
      <c r="E246" s="6" t="s">
        <v>838</v>
      </c>
      <c r="F246" s="6" t="s">
        <v>1042</v>
      </c>
      <c r="G246" s="8">
        <f>DATE(2015,3,26)</f>
        <v>42089</v>
      </c>
      <c r="H246" s="9">
        <v>9720</v>
      </c>
      <c r="I246" s="9">
        <v>9230</v>
      </c>
      <c r="J246" s="6" t="s">
        <v>726</v>
      </c>
      <c r="K246" s="6" t="s">
        <v>793</v>
      </c>
      <c r="L246" s="6" t="s">
        <v>16</v>
      </c>
    </row>
    <row r="247" spans="1:12" s="10" customFormat="1" ht="16.5">
      <c r="A247" s="6">
        <v>245</v>
      </c>
      <c r="B247" s="6" t="s">
        <v>840</v>
      </c>
      <c r="C247" s="7" t="s">
        <v>841</v>
      </c>
      <c r="D247" s="6" t="s">
        <v>18</v>
      </c>
      <c r="E247" s="6" t="s">
        <v>820</v>
      </c>
      <c r="F247" s="6" t="s">
        <v>1042</v>
      </c>
      <c r="G247" s="8">
        <f>DATE(2015,6,18)</f>
        <v>42173</v>
      </c>
      <c r="H247" s="9">
        <v>10800</v>
      </c>
      <c r="I247" s="9">
        <v>10260</v>
      </c>
      <c r="J247" s="6" t="s">
        <v>726</v>
      </c>
      <c r="K247" s="6" t="s">
        <v>793</v>
      </c>
      <c r="L247" s="6" t="s">
        <v>13</v>
      </c>
    </row>
    <row r="248" spans="1:12" s="10" customFormat="1" ht="16.5">
      <c r="A248" s="6">
        <v>246</v>
      </c>
      <c r="B248" s="6" t="s">
        <v>842</v>
      </c>
      <c r="C248" s="7" t="s">
        <v>843</v>
      </c>
      <c r="D248" s="6" t="s">
        <v>124</v>
      </c>
      <c r="E248" s="6" t="s">
        <v>844</v>
      </c>
      <c r="F248" s="6" t="s">
        <v>1042</v>
      </c>
      <c r="G248" s="8">
        <f>DATE(2015,2,25)</f>
        <v>42060</v>
      </c>
      <c r="H248" s="9">
        <v>18900</v>
      </c>
      <c r="I248" s="9">
        <v>17950</v>
      </c>
      <c r="J248" s="6" t="s">
        <v>726</v>
      </c>
      <c r="K248" s="6" t="s">
        <v>793</v>
      </c>
      <c r="L248" s="6" t="s">
        <v>16</v>
      </c>
    </row>
    <row r="249" spans="1:12" s="10" customFormat="1" ht="16.5">
      <c r="A249" s="6">
        <v>247</v>
      </c>
      <c r="B249" s="6" t="s">
        <v>845</v>
      </c>
      <c r="C249" s="7" t="s">
        <v>846</v>
      </c>
      <c r="D249" s="6" t="s">
        <v>404</v>
      </c>
      <c r="E249" s="6" t="s">
        <v>847</v>
      </c>
      <c r="F249" s="6" t="s">
        <v>1042</v>
      </c>
      <c r="G249" s="8">
        <f>DATE(2014,12,9)</f>
        <v>41982</v>
      </c>
      <c r="H249" s="9">
        <v>16380</v>
      </c>
      <c r="I249" s="9">
        <v>15560</v>
      </c>
      <c r="J249" s="6" t="s">
        <v>726</v>
      </c>
      <c r="K249" s="6" t="s">
        <v>793</v>
      </c>
      <c r="L249" s="6" t="s">
        <v>13</v>
      </c>
    </row>
    <row r="250" spans="1:12" s="10" customFormat="1" ht="16.5">
      <c r="A250" s="6">
        <v>248</v>
      </c>
      <c r="B250" s="6" t="s">
        <v>848</v>
      </c>
      <c r="C250" s="7" t="s">
        <v>849</v>
      </c>
      <c r="D250" s="6" t="s">
        <v>319</v>
      </c>
      <c r="E250" s="6" t="s">
        <v>839</v>
      </c>
      <c r="F250" s="6" t="s">
        <v>1042</v>
      </c>
      <c r="G250" s="8">
        <f>DATE(2015,6,20)</f>
        <v>42175</v>
      </c>
      <c r="H250" s="9">
        <v>12420</v>
      </c>
      <c r="I250" s="9">
        <v>11790</v>
      </c>
      <c r="J250" s="6" t="s">
        <v>726</v>
      </c>
      <c r="K250" s="6" t="s">
        <v>793</v>
      </c>
      <c r="L250" s="6" t="s">
        <v>16</v>
      </c>
    </row>
    <row r="251" spans="1:12" s="10" customFormat="1" ht="16.5">
      <c r="A251" s="6">
        <v>249</v>
      </c>
      <c r="B251" s="6" t="s">
        <v>850</v>
      </c>
      <c r="C251" s="7" t="s">
        <v>851</v>
      </c>
      <c r="D251" s="6" t="s">
        <v>124</v>
      </c>
      <c r="E251" s="6" t="s">
        <v>852</v>
      </c>
      <c r="F251" s="6" t="s">
        <v>1042</v>
      </c>
      <c r="G251" s="8">
        <f>DATE(2015,2,26)</f>
        <v>42061</v>
      </c>
      <c r="H251" s="9">
        <v>17010</v>
      </c>
      <c r="I251" s="9">
        <v>16150</v>
      </c>
      <c r="J251" s="6" t="s">
        <v>726</v>
      </c>
      <c r="K251" s="6" t="s">
        <v>793</v>
      </c>
      <c r="L251" s="6" t="s">
        <v>16</v>
      </c>
    </row>
    <row r="252" spans="1:12" s="10" customFormat="1" ht="16.5">
      <c r="A252" s="6">
        <v>250</v>
      </c>
      <c r="B252" s="6" t="s">
        <v>853</v>
      </c>
      <c r="C252" s="7" t="s">
        <v>854</v>
      </c>
      <c r="D252" s="6" t="s">
        <v>124</v>
      </c>
      <c r="E252" s="6" t="s">
        <v>855</v>
      </c>
      <c r="F252" s="6" t="s">
        <v>1042</v>
      </c>
      <c r="G252" s="8">
        <f>DATE(2015,2,10)</f>
        <v>42045</v>
      </c>
      <c r="H252" s="9">
        <v>18000</v>
      </c>
      <c r="I252" s="9">
        <v>17100</v>
      </c>
      <c r="J252" s="6" t="s">
        <v>726</v>
      </c>
      <c r="K252" s="6" t="s">
        <v>793</v>
      </c>
      <c r="L252" s="6" t="s">
        <v>16</v>
      </c>
    </row>
    <row r="253" spans="1:12" s="10" customFormat="1" ht="16.5">
      <c r="A253" s="6">
        <v>251</v>
      </c>
      <c r="B253" s="6" t="s">
        <v>856</v>
      </c>
      <c r="C253" s="7" t="s">
        <v>857</v>
      </c>
      <c r="D253" s="6" t="s">
        <v>20</v>
      </c>
      <c r="E253" s="6" t="s">
        <v>858</v>
      </c>
      <c r="F253" s="6" t="s">
        <v>1042</v>
      </c>
      <c r="G253" s="8">
        <f>DATE(2015,6,23)</f>
        <v>42178</v>
      </c>
      <c r="H253" s="9">
        <v>13320</v>
      </c>
      <c r="I253" s="9">
        <v>12650</v>
      </c>
      <c r="J253" s="6" t="s">
        <v>726</v>
      </c>
      <c r="K253" s="6" t="s">
        <v>793</v>
      </c>
      <c r="L253" s="6" t="s">
        <v>13</v>
      </c>
    </row>
    <row r="254" spans="1:12" s="10" customFormat="1" ht="16.5">
      <c r="A254" s="6">
        <v>252</v>
      </c>
      <c r="B254" s="6" t="s">
        <v>1028</v>
      </c>
      <c r="C254" s="7" t="s">
        <v>1029</v>
      </c>
      <c r="D254" s="6" t="s">
        <v>948</v>
      </c>
      <c r="E254" s="6" t="s">
        <v>1017</v>
      </c>
      <c r="F254" s="6" t="s">
        <v>1042</v>
      </c>
      <c r="G254" s="8">
        <f>DATE(2014,11,12)</f>
        <v>41955</v>
      </c>
      <c r="H254" s="9">
        <v>31900</v>
      </c>
      <c r="I254" s="9">
        <v>30300</v>
      </c>
      <c r="J254" s="6" t="s">
        <v>726</v>
      </c>
      <c r="K254" s="6" t="s">
        <v>793</v>
      </c>
      <c r="L254" s="6" t="s">
        <v>13</v>
      </c>
    </row>
    <row r="255" spans="1:12" s="10" customFormat="1" ht="16.5">
      <c r="A255" s="6">
        <v>253</v>
      </c>
      <c r="B255" s="6" t="s">
        <v>859</v>
      </c>
      <c r="C255" s="7" t="s">
        <v>860</v>
      </c>
      <c r="D255" s="6" t="s">
        <v>26</v>
      </c>
      <c r="E255" s="6" t="s">
        <v>127</v>
      </c>
      <c r="F255" s="6" t="s">
        <v>1042</v>
      </c>
      <c r="G255" s="8">
        <f>DATE(2015,8,22)</f>
        <v>42238</v>
      </c>
      <c r="H255" s="9">
        <v>15300</v>
      </c>
      <c r="I255" s="9">
        <v>14530</v>
      </c>
      <c r="J255" s="6" t="s">
        <v>726</v>
      </c>
      <c r="K255" s="6" t="s">
        <v>793</v>
      </c>
      <c r="L255" s="6" t="s">
        <v>13</v>
      </c>
    </row>
    <row r="256" spans="1:12" s="10" customFormat="1" ht="16.5">
      <c r="A256" s="6">
        <v>254</v>
      </c>
      <c r="B256" s="6" t="s">
        <v>861</v>
      </c>
      <c r="C256" s="7" t="s">
        <v>862</v>
      </c>
      <c r="D256" s="6" t="s">
        <v>124</v>
      </c>
      <c r="E256" s="6" t="s">
        <v>863</v>
      </c>
      <c r="F256" s="6" t="s">
        <v>1042</v>
      </c>
      <c r="G256" s="8">
        <f>DATE(2015,6,25)</f>
        <v>42180</v>
      </c>
      <c r="H256" s="9">
        <v>18900</v>
      </c>
      <c r="I256" s="9">
        <v>17950</v>
      </c>
      <c r="J256" s="6" t="s">
        <v>726</v>
      </c>
      <c r="K256" s="6" t="s">
        <v>793</v>
      </c>
      <c r="L256" s="6" t="s">
        <v>13</v>
      </c>
    </row>
    <row r="257" spans="1:12" s="10" customFormat="1" ht="16.5">
      <c r="A257" s="6">
        <v>255</v>
      </c>
      <c r="B257" s="6" t="s">
        <v>864</v>
      </c>
      <c r="C257" s="7" t="s">
        <v>865</v>
      </c>
      <c r="D257" s="6" t="s">
        <v>31</v>
      </c>
      <c r="E257" s="6" t="s">
        <v>146</v>
      </c>
      <c r="F257" s="6" t="s">
        <v>1042</v>
      </c>
      <c r="G257" s="8">
        <f>DATE(2015,6,13)</f>
        <v>42168</v>
      </c>
      <c r="H257" s="9">
        <v>13500</v>
      </c>
      <c r="I257" s="9">
        <v>12820</v>
      </c>
      <c r="J257" s="6" t="s">
        <v>726</v>
      </c>
      <c r="K257" s="6" t="s">
        <v>793</v>
      </c>
      <c r="L257" s="6" t="s">
        <v>16</v>
      </c>
    </row>
    <row r="258" spans="1:12" s="10" customFormat="1" ht="16.5">
      <c r="A258" s="6">
        <v>256</v>
      </c>
      <c r="B258" s="6" t="s">
        <v>866</v>
      </c>
      <c r="C258" s="7" t="s">
        <v>867</v>
      </c>
      <c r="D258" s="6" t="s">
        <v>58</v>
      </c>
      <c r="E258" s="6" t="s">
        <v>416</v>
      </c>
      <c r="F258" s="6" t="s">
        <v>1042</v>
      </c>
      <c r="G258" s="8">
        <f>DATE(2015,5,19)</f>
        <v>42143</v>
      </c>
      <c r="H258" s="9">
        <v>13500</v>
      </c>
      <c r="I258" s="9">
        <v>12820</v>
      </c>
      <c r="J258" s="6" t="s">
        <v>726</v>
      </c>
      <c r="K258" s="6" t="s">
        <v>793</v>
      </c>
      <c r="L258" s="6" t="s">
        <v>13</v>
      </c>
    </row>
    <row r="259" spans="1:12" s="10" customFormat="1" ht="16.5">
      <c r="A259" s="6">
        <v>257</v>
      </c>
      <c r="B259" s="6" t="s">
        <v>868</v>
      </c>
      <c r="C259" s="7" t="s">
        <v>869</v>
      </c>
      <c r="D259" s="6" t="s">
        <v>55</v>
      </c>
      <c r="E259" s="6" t="s">
        <v>136</v>
      </c>
      <c r="F259" s="6" t="s">
        <v>1042</v>
      </c>
      <c r="G259" s="8">
        <f>DATE(2015,2,18)</f>
        <v>42053</v>
      </c>
      <c r="H259" s="9">
        <v>17640</v>
      </c>
      <c r="I259" s="9">
        <v>16750</v>
      </c>
      <c r="J259" s="6" t="s">
        <v>726</v>
      </c>
      <c r="K259" s="6" t="s">
        <v>793</v>
      </c>
      <c r="L259" s="6" t="s">
        <v>13</v>
      </c>
    </row>
    <row r="260" spans="1:12" s="10" customFormat="1" ht="16.5">
      <c r="A260" s="6">
        <v>258</v>
      </c>
      <c r="B260" s="6" t="s">
        <v>870</v>
      </c>
      <c r="C260" s="7" t="s">
        <v>871</v>
      </c>
      <c r="D260" s="6" t="s">
        <v>124</v>
      </c>
      <c r="E260" s="6" t="s">
        <v>872</v>
      </c>
      <c r="F260" s="6" t="s">
        <v>1042</v>
      </c>
      <c r="G260" s="8">
        <f>DATE(2015,2,27)</f>
        <v>42062</v>
      </c>
      <c r="H260" s="9">
        <v>18900</v>
      </c>
      <c r="I260" s="9">
        <v>17950</v>
      </c>
      <c r="J260" s="6" t="s">
        <v>726</v>
      </c>
      <c r="K260" s="6" t="s">
        <v>793</v>
      </c>
      <c r="L260" s="6" t="s">
        <v>16</v>
      </c>
    </row>
    <row r="261" spans="1:12" s="10" customFormat="1" ht="16.5">
      <c r="A261" s="6">
        <v>259</v>
      </c>
      <c r="B261" s="6" t="s">
        <v>873</v>
      </c>
      <c r="C261" s="7" t="s">
        <v>874</v>
      </c>
      <c r="D261" s="6" t="s">
        <v>124</v>
      </c>
      <c r="E261" s="6" t="s">
        <v>835</v>
      </c>
      <c r="F261" s="6" t="s">
        <v>1042</v>
      </c>
      <c r="G261" s="8">
        <f>DATE(2015,4,21)</f>
        <v>42115</v>
      </c>
      <c r="H261" s="9">
        <v>18900</v>
      </c>
      <c r="I261" s="9">
        <v>17950</v>
      </c>
      <c r="J261" s="6" t="s">
        <v>726</v>
      </c>
      <c r="K261" s="6" t="s">
        <v>793</v>
      </c>
      <c r="L261" s="6" t="s">
        <v>13</v>
      </c>
    </row>
    <row r="262" spans="1:12" s="10" customFormat="1" ht="16.5">
      <c r="A262" s="6">
        <v>260</v>
      </c>
      <c r="B262" s="6" t="s">
        <v>875</v>
      </c>
      <c r="C262" s="7" t="s">
        <v>876</v>
      </c>
      <c r="D262" s="6" t="s">
        <v>30</v>
      </c>
      <c r="E262" s="6" t="s">
        <v>877</v>
      </c>
      <c r="F262" s="6" t="s">
        <v>1042</v>
      </c>
      <c r="G262" s="8">
        <f>DATE(2014,6,21)</f>
        <v>41811</v>
      </c>
      <c r="H262" s="9">
        <v>15120</v>
      </c>
      <c r="I262" s="9">
        <v>14360</v>
      </c>
      <c r="J262" s="6" t="s">
        <v>726</v>
      </c>
      <c r="K262" s="6" t="s">
        <v>793</v>
      </c>
      <c r="L262" s="6" t="s">
        <v>13</v>
      </c>
    </row>
    <row r="263" spans="1:12" s="10" customFormat="1" ht="16.5">
      <c r="A263" s="6">
        <v>261</v>
      </c>
      <c r="B263" s="6" t="s">
        <v>1030</v>
      </c>
      <c r="C263" s="7" t="s">
        <v>1031</v>
      </c>
      <c r="D263" s="6" t="s">
        <v>948</v>
      </c>
      <c r="E263" s="6" t="s">
        <v>1032</v>
      </c>
      <c r="F263" s="6" t="s">
        <v>1042</v>
      </c>
      <c r="G263" s="8">
        <f>DATE(2014,7,18)</f>
        <v>41838</v>
      </c>
      <c r="H263" s="9">
        <v>26400</v>
      </c>
      <c r="I263" s="9">
        <v>25080</v>
      </c>
      <c r="J263" s="6" t="s">
        <v>726</v>
      </c>
      <c r="K263" s="6" t="s">
        <v>793</v>
      </c>
      <c r="L263" s="6" t="s">
        <v>13</v>
      </c>
    </row>
    <row r="264" spans="1:12" s="10" customFormat="1" ht="16.5">
      <c r="A264" s="6">
        <v>262</v>
      </c>
      <c r="B264" s="6" t="s">
        <v>878</v>
      </c>
      <c r="C264" s="7" t="s">
        <v>879</v>
      </c>
      <c r="D264" s="6" t="s">
        <v>55</v>
      </c>
      <c r="E264" s="6" t="s">
        <v>136</v>
      </c>
      <c r="F264" s="6" t="s">
        <v>1042</v>
      </c>
      <c r="G264" s="8">
        <f>DATE(2015,2,20)</f>
        <v>42055</v>
      </c>
      <c r="H264" s="9">
        <v>17640</v>
      </c>
      <c r="I264" s="9">
        <v>16750</v>
      </c>
      <c r="J264" s="6" t="s">
        <v>726</v>
      </c>
      <c r="K264" s="6" t="s">
        <v>793</v>
      </c>
      <c r="L264" s="6" t="s">
        <v>13</v>
      </c>
    </row>
    <row r="265" spans="1:12" s="10" customFormat="1" ht="16.5">
      <c r="A265" s="6">
        <v>263</v>
      </c>
      <c r="B265" s="6" t="s">
        <v>881</v>
      </c>
      <c r="C265" s="7" t="s">
        <v>882</v>
      </c>
      <c r="D265" s="6" t="s">
        <v>176</v>
      </c>
      <c r="E265" s="6" t="s">
        <v>880</v>
      </c>
      <c r="F265" s="6" t="s">
        <v>1042</v>
      </c>
      <c r="G265" s="8">
        <f>DATE(2014,11,29)</f>
        <v>41972</v>
      </c>
      <c r="H265" s="9">
        <v>13500</v>
      </c>
      <c r="I265" s="9">
        <v>12820</v>
      </c>
      <c r="J265" s="6" t="s">
        <v>726</v>
      </c>
      <c r="K265" s="6" t="s">
        <v>793</v>
      </c>
      <c r="L265" s="6" t="s">
        <v>16</v>
      </c>
    </row>
    <row r="266" spans="1:12" s="10" customFormat="1" ht="16.5">
      <c r="A266" s="6">
        <v>264</v>
      </c>
      <c r="B266" s="6" t="s">
        <v>883</v>
      </c>
      <c r="C266" s="7" t="s">
        <v>884</v>
      </c>
      <c r="D266" s="6" t="s">
        <v>17</v>
      </c>
      <c r="E266" s="6" t="s">
        <v>885</v>
      </c>
      <c r="F266" s="6" t="s">
        <v>1042</v>
      </c>
      <c r="G266" s="8">
        <f>DATE(2015,3,25)</f>
        <v>42088</v>
      </c>
      <c r="H266" s="9">
        <v>17550</v>
      </c>
      <c r="I266" s="9">
        <v>16670</v>
      </c>
      <c r="J266" s="6" t="s">
        <v>726</v>
      </c>
      <c r="K266" s="6" t="s">
        <v>793</v>
      </c>
      <c r="L266" s="6" t="s">
        <v>13</v>
      </c>
    </row>
    <row r="267" spans="1:12" s="10" customFormat="1" ht="16.5">
      <c r="A267" s="6">
        <v>265</v>
      </c>
      <c r="B267" s="6" t="s">
        <v>886</v>
      </c>
      <c r="C267" s="7" t="s">
        <v>887</v>
      </c>
      <c r="D267" s="6" t="s">
        <v>80</v>
      </c>
      <c r="E267" s="6" t="s">
        <v>888</v>
      </c>
      <c r="F267" s="6" t="s">
        <v>1042</v>
      </c>
      <c r="G267" s="8">
        <f>DATE(2015,6,12)</f>
        <v>42167</v>
      </c>
      <c r="H267" s="9">
        <v>18900</v>
      </c>
      <c r="I267" s="9">
        <v>17950</v>
      </c>
      <c r="J267" s="6" t="s">
        <v>726</v>
      </c>
      <c r="K267" s="6" t="s">
        <v>793</v>
      </c>
      <c r="L267" s="6" t="s">
        <v>13</v>
      </c>
    </row>
    <row r="268" spans="1:12" s="10" customFormat="1" ht="16.5">
      <c r="A268" s="6">
        <v>266</v>
      </c>
      <c r="B268" s="6" t="s">
        <v>889</v>
      </c>
      <c r="C268" s="7" t="s">
        <v>890</v>
      </c>
      <c r="D268" s="6" t="s">
        <v>41</v>
      </c>
      <c r="E268" s="6" t="s">
        <v>891</v>
      </c>
      <c r="F268" s="6" t="s">
        <v>1042</v>
      </c>
      <c r="G268" s="8">
        <f>DATE(2015,8,21)</f>
        <v>42237</v>
      </c>
      <c r="H268" s="9">
        <v>17640</v>
      </c>
      <c r="I268" s="9">
        <v>16750</v>
      </c>
      <c r="J268" s="6" t="s">
        <v>726</v>
      </c>
      <c r="K268" s="6" t="s">
        <v>793</v>
      </c>
      <c r="L268" s="6" t="s">
        <v>13</v>
      </c>
    </row>
    <row r="269" spans="1:12" s="10" customFormat="1" ht="16.5">
      <c r="A269" s="6">
        <v>267</v>
      </c>
      <c r="B269" s="6" t="s">
        <v>892</v>
      </c>
      <c r="C269" s="7" t="s">
        <v>893</v>
      </c>
      <c r="D269" s="6" t="s">
        <v>182</v>
      </c>
      <c r="E269" s="6" t="s">
        <v>800</v>
      </c>
      <c r="F269" s="6" t="s">
        <v>1042</v>
      </c>
      <c r="G269" s="8">
        <f>DATE(2014,3,10)</f>
        <v>41708</v>
      </c>
      <c r="H269" s="9">
        <v>20160</v>
      </c>
      <c r="I269" s="9">
        <v>19150</v>
      </c>
      <c r="J269" s="6" t="s">
        <v>726</v>
      </c>
      <c r="K269" s="6" t="s">
        <v>793</v>
      </c>
      <c r="L269" s="6" t="s">
        <v>13</v>
      </c>
    </row>
    <row r="270" spans="1:12" s="10" customFormat="1" ht="16.5">
      <c r="A270" s="6">
        <v>268</v>
      </c>
      <c r="B270" s="6" t="s">
        <v>894</v>
      </c>
      <c r="C270" s="7" t="s">
        <v>895</v>
      </c>
      <c r="D270" s="6" t="s">
        <v>706</v>
      </c>
      <c r="E270" s="6" t="s">
        <v>896</v>
      </c>
      <c r="F270" s="6" t="s">
        <v>1042</v>
      </c>
      <c r="G270" s="8">
        <f>DATE(2014,3,25)</f>
        <v>41723</v>
      </c>
      <c r="H270" s="9">
        <v>24840</v>
      </c>
      <c r="I270" s="9">
        <v>23590</v>
      </c>
      <c r="J270" s="6" t="s">
        <v>726</v>
      </c>
      <c r="K270" s="6" t="s">
        <v>793</v>
      </c>
      <c r="L270" s="6" t="s">
        <v>13</v>
      </c>
    </row>
    <row r="271" spans="1:12" s="10" customFormat="1" ht="16.5">
      <c r="A271" s="6">
        <v>269</v>
      </c>
      <c r="B271" s="6" t="s">
        <v>897</v>
      </c>
      <c r="C271" s="7" t="s">
        <v>898</v>
      </c>
      <c r="D271" s="6" t="s">
        <v>19</v>
      </c>
      <c r="E271" s="6" t="s">
        <v>899</v>
      </c>
      <c r="F271" s="6" t="s">
        <v>1042</v>
      </c>
      <c r="G271" s="8">
        <f>DATE(2014,2,25)</f>
        <v>41695</v>
      </c>
      <c r="H271" s="9">
        <v>15660</v>
      </c>
      <c r="I271" s="9">
        <v>14870</v>
      </c>
      <c r="J271" s="6" t="s">
        <v>726</v>
      </c>
      <c r="K271" s="6" t="s">
        <v>793</v>
      </c>
      <c r="L271" s="6" t="s">
        <v>13</v>
      </c>
    </row>
    <row r="272" spans="1:12" s="10" customFormat="1" ht="16.5">
      <c r="A272" s="6">
        <v>270</v>
      </c>
      <c r="B272" s="6" t="s">
        <v>900</v>
      </c>
      <c r="C272" s="7" t="s">
        <v>901</v>
      </c>
      <c r="D272" s="6" t="s">
        <v>124</v>
      </c>
      <c r="E272" s="6" t="s">
        <v>60</v>
      </c>
      <c r="F272" s="6" t="s">
        <v>1042</v>
      </c>
      <c r="G272" s="8">
        <f>DATE(2015,3,5)</f>
        <v>42068</v>
      </c>
      <c r="H272" s="9">
        <v>18000</v>
      </c>
      <c r="I272" s="9">
        <v>17100</v>
      </c>
      <c r="J272" s="6" t="s">
        <v>726</v>
      </c>
      <c r="K272" s="6" t="s">
        <v>793</v>
      </c>
      <c r="L272" s="6" t="s">
        <v>16</v>
      </c>
    </row>
    <row r="273" spans="1:12" s="10" customFormat="1" ht="16.5">
      <c r="A273" s="6">
        <v>271</v>
      </c>
      <c r="B273" s="6" t="s">
        <v>1040</v>
      </c>
      <c r="C273" s="7" t="s">
        <v>318</v>
      </c>
      <c r="D273" s="6" t="s">
        <v>1036</v>
      </c>
      <c r="E273" s="6" t="s">
        <v>1041</v>
      </c>
      <c r="F273" s="6" t="s">
        <v>1042</v>
      </c>
      <c r="G273" s="8">
        <f>DATE(2015,7,2)</f>
        <v>42187</v>
      </c>
      <c r="H273" s="9">
        <v>24840</v>
      </c>
      <c r="I273" s="9">
        <v>23590</v>
      </c>
      <c r="J273" s="6" t="s">
        <v>726</v>
      </c>
      <c r="K273" s="6" t="s">
        <v>793</v>
      </c>
      <c r="L273" s="6" t="s">
        <v>13</v>
      </c>
    </row>
    <row r="274" spans="1:12" s="10" customFormat="1" ht="16.5">
      <c r="A274" s="6">
        <v>272</v>
      </c>
      <c r="B274" s="6" t="s">
        <v>903</v>
      </c>
      <c r="C274" s="7" t="s">
        <v>904</v>
      </c>
      <c r="D274" s="6" t="s">
        <v>145</v>
      </c>
      <c r="E274" s="6" t="s">
        <v>905</v>
      </c>
      <c r="F274" s="6" t="s">
        <v>1042</v>
      </c>
      <c r="G274" s="8">
        <f>DATE(2015,5,20)</f>
        <v>42144</v>
      </c>
      <c r="H274" s="9">
        <v>15300</v>
      </c>
      <c r="I274" s="9">
        <v>14530</v>
      </c>
      <c r="J274" s="6" t="s">
        <v>726</v>
      </c>
      <c r="K274" s="6" t="s">
        <v>902</v>
      </c>
      <c r="L274" s="6" t="s">
        <v>13</v>
      </c>
    </row>
    <row r="275" spans="1:12" s="10" customFormat="1" ht="16.5">
      <c r="A275" s="6">
        <v>273</v>
      </c>
      <c r="B275" s="6" t="s">
        <v>906</v>
      </c>
      <c r="C275" s="7" t="s">
        <v>907</v>
      </c>
      <c r="D275" s="6" t="s">
        <v>38</v>
      </c>
      <c r="E275" s="6" t="s">
        <v>516</v>
      </c>
      <c r="F275" s="6" t="s">
        <v>1042</v>
      </c>
      <c r="G275" s="8">
        <f>DATE(2015,3,23)</f>
        <v>42086</v>
      </c>
      <c r="H275" s="9">
        <v>18270</v>
      </c>
      <c r="I275" s="9">
        <v>17350</v>
      </c>
      <c r="J275" s="6" t="s">
        <v>726</v>
      </c>
      <c r="K275" s="6" t="s">
        <v>902</v>
      </c>
      <c r="L275" s="6" t="s">
        <v>16</v>
      </c>
    </row>
    <row r="276" spans="1:12" s="10" customFormat="1" ht="16.5">
      <c r="A276" s="6">
        <v>274</v>
      </c>
      <c r="B276" s="6" t="s">
        <v>908</v>
      </c>
      <c r="C276" s="7" t="s">
        <v>909</v>
      </c>
      <c r="D276" s="6" t="s">
        <v>73</v>
      </c>
      <c r="E276" s="6" t="s">
        <v>910</v>
      </c>
      <c r="F276" s="6" t="s">
        <v>1042</v>
      </c>
      <c r="G276" s="8">
        <f>DATE(2014,8,21)</f>
        <v>41872</v>
      </c>
      <c r="H276" s="9">
        <v>18000</v>
      </c>
      <c r="I276" s="9">
        <v>17100</v>
      </c>
      <c r="J276" s="6" t="s">
        <v>726</v>
      </c>
      <c r="K276" s="6" t="s">
        <v>902</v>
      </c>
      <c r="L276" s="6" t="s">
        <v>13</v>
      </c>
    </row>
    <row r="277" spans="1:12" s="10" customFormat="1" ht="16.5">
      <c r="A277" s="6">
        <v>275</v>
      </c>
      <c r="B277" s="6" t="s">
        <v>911</v>
      </c>
      <c r="C277" s="7" t="s">
        <v>912</v>
      </c>
      <c r="D277" s="6" t="s">
        <v>65</v>
      </c>
      <c r="E277" s="6" t="s">
        <v>913</v>
      </c>
      <c r="F277" s="6" t="s">
        <v>1042</v>
      </c>
      <c r="G277" s="8">
        <f>DATE(2015,5,1)</f>
        <v>42125</v>
      </c>
      <c r="H277" s="9">
        <v>14850</v>
      </c>
      <c r="I277" s="9">
        <v>14100</v>
      </c>
      <c r="J277" s="6" t="s">
        <v>726</v>
      </c>
      <c r="K277" s="6" t="s">
        <v>902</v>
      </c>
      <c r="L277" s="6" t="s">
        <v>13</v>
      </c>
    </row>
    <row r="278" spans="1:12" s="10" customFormat="1" ht="16.5">
      <c r="A278" s="6">
        <v>276</v>
      </c>
      <c r="B278" s="6" t="s">
        <v>1033</v>
      </c>
      <c r="C278" s="7" t="s">
        <v>1034</v>
      </c>
      <c r="D278" s="6" t="s">
        <v>945</v>
      </c>
      <c r="E278" s="6" t="s">
        <v>1035</v>
      </c>
      <c r="F278" s="6" t="s">
        <v>1042</v>
      </c>
      <c r="G278" s="8">
        <f>DATE(2015,3,25)</f>
        <v>42088</v>
      </c>
      <c r="H278" s="9">
        <v>24700</v>
      </c>
      <c r="I278" s="9">
        <v>23460</v>
      </c>
      <c r="J278" s="6" t="s">
        <v>726</v>
      </c>
      <c r="K278" s="6" t="s">
        <v>902</v>
      </c>
      <c r="L278" s="6" t="s">
        <v>13</v>
      </c>
    </row>
    <row r="279" spans="1:12" s="10" customFormat="1" ht="16.5">
      <c r="A279" s="6">
        <v>277</v>
      </c>
      <c r="B279" s="6" t="s">
        <v>915</v>
      </c>
      <c r="C279" s="7" t="s">
        <v>916</v>
      </c>
      <c r="D279" s="6" t="s">
        <v>382</v>
      </c>
      <c r="E279" s="6" t="s">
        <v>917</v>
      </c>
      <c r="F279" s="6" t="s">
        <v>1042</v>
      </c>
      <c r="G279" s="8">
        <f>DATE(2014,12,4)</f>
        <v>41977</v>
      </c>
      <c r="H279" s="9">
        <v>18900</v>
      </c>
      <c r="I279" s="9">
        <v>17950</v>
      </c>
      <c r="J279" s="6" t="s">
        <v>726</v>
      </c>
      <c r="K279" s="6" t="s">
        <v>914</v>
      </c>
      <c r="L279" s="6" t="s">
        <v>13</v>
      </c>
    </row>
    <row r="280" spans="1:12" s="10" customFormat="1" ht="16.5">
      <c r="A280" s="6">
        <v>278</v>
      </c>
      <c r="B280" s="6" t="s">
        <v>918</v>
      </c>
      <c r="C280" s="7" t="s">
        <v>919</v>
      </c>
      <c r="D280" s="6" t="s">
        <v>46</v>
      </c>
      <c r="E280" s="6" t="s">
        <v>920</v>
      </c>
      <c r="F280" s="6" t="s">
        <v>1042</v>
      </c>
      <c r="G280" s="8">
        <f>DATE(2015,7,21)</f>
        <v>42206</v>
      </c>
      <c r="H280" s="9">
        <v>9000</v>
      </c>
      <c r="I280" s="9">
        <v>8550</v>
      </c>
      <c r="J280" s="6" t="s">
        <v>726</v>
      </c>
      <c r="K280" s="6" t="s">
        <v>914</v>
      </c>
      <c r="L280" s="6" t="s">
        <v>13</v>
      </c>
    </row>
    <row r="281" spans="1:12" s="10" customFormat="1" ht="16.5">
      <c r="A281" s="6">
        <v>279</v>
      </c>
      <c r="B281" s="6" t="s">
        <v>921</v>
      </c>
      <c r="C281" s="7" t="s">
        <v>922</v>
      </c>
      <c r="D281" s="6" t="s">
        <v>80</v>
      </c>
      <c r="E281" s="6" t="s">
        <v>923</v>
      </c>
      <c r="F281" s="6" t="s">
        <v>1042</v>
      </c>
      <c r="G281" s="8">
        <f>DATE(2014,4,4)</f>
        <v>41733</v>
      </c>
      <c r="H281" s="9">
        <v>20160</v>
      </c>
      <c r="I281" s="9">
        <v>19150</v>
      </c>
      <c r="J281" s="6" t="s">
        <v>726</v>
      </c>
      <c r="K281" s="6" t="s">
        <v>914</v>
      </c>
      <c r="L281" s="6" t="s">
        <v>22</v>
      </c>
    </row>
    <row r="282" spans="1:12" s="10" customFormat="1" ht="16.5">
      <c r="A282" s="6">
        <v>280</v>
      </c>
      <c r="B282" s="6" t="s">
        <v>924</v>
      </c>
      <c r="C282" s="7" t="s">
        <v>925</v>
      </c>
      <c r="D282" s="6" t="s">
        <v>93</v>
      </c>
      <c r="E282" s="6" t="s">
        <v>926</v>
      </c>
      <c r="F282" s="6" t="s">
        <v>1042</v>
      </c>
      <c r="G282" s="8">
        <f>DATE(2015,5,22)</f>
        <v>42146</v>
      </c>
      <c r="H282" s="9">
        <v>18900</v>
      </c>
      <c r="I282" s="9">
        <v>17950</v>
      </c>
      <c r="J282" s="6" t="s">
        <v>726</v>
      </c>
      <c r="K282" s="6" t="s">
        <v>914</v>
      </c>
      <c r="L282" s="6" t="s">
        <v>13</v>
      </c>
    </row>
    <row r="283" spans="1:12" s="10" customFormat="1" ht="16.5">
      <c r="A283" s="6">
        <v>281</v>
      </c>
      <c r="B283" s="6" t="s">
        <v>928</v>
      </c>
      <c r="C283" s="7" t="s">
        <v>929</v>
      </c>
      <c r="D283" s="6" t="s">
        <v>172</v>
      </c>
      <c r="E283" s="6" t="s">
        <v>930</v>
      </c>
      <c r="F283" s="6" t="s">
        <v>1042</v>
      </c>
      <c r="G283" s="8">
        <f>DATE(2015,7,16)</f>
        <v>42201</v>
      </c>
      <c r="H283" s="9">
        <v>14040</v>
      </c>
      <c r="I283" s="9">
        <v>13330</v>
      </c>
      <c r="J283" s="6" t="s">
        <v>726</v>
      </c>
      <c r="K283" s="6" t="s">
        <v>927</v>
      </c>
      <c r="L283" s="6" t="s">
        <v>13</v>
      </c>
    </row>
    <row r="284" spans="1:12" s="10" customFormat="1" ht="16.5">
      <c r="A284" s="6">
        <v>282</v>
      </c>
      <c r="B284" s="6" t="s">
        <v>931</v>
      </c>
      <c r="C284" s="7" t="s">
        <v>932</v>
      </c>
      <c r="D284" s="6" t="s">
        <v>319</v>
      </c>
      <c r="E284" s="6" t="s">
        <v>446</v>
      </c>
      <c r="F284" s="6" t="s">
        <v>1042</v>
      </c>
      <c r="G284" s="8">
        <f>DATE(2014,9,20)</f>
        <v>41902</v>
      </c>
      <c r="H284" s="9">
        <v>14900</v>
      </c>
      <c r="I284" s="9">
        <v>14150</v>
      </c>
      <c r="J284" s="6" t="s">
        <v>726</v>
      </c>
      <c r="K284" s="6" t="s">
        <v>927</v>
      </c>
      <c r="L284" s="6" t="s">
        <v>16</v>
      </c>
    </row>
    <row r="285" spans="1:12" s="10" customFormat="1" ht="16.5">
      <c r="A285" s="6">
        <v>283</v>
      </c>
      <c r="B285" s="6" t="s">
        <v>933</v>
      </c>
      <c r="C285" s="7" t="s">
        <v>934</v>
      </c>
      <c r="D285" s="6" t="s">
        <v>81</v>
      </c>
      <c r="E285" s="6" t="s">
        <v>935</v>
      </c>
      <c r="F285" s="6" t="s">
        <v>1042</v>
      </c>
      <c r="G285" s="8">
        <f>DATE(2015,7,22)</f>
        <v>42207</v>
      </c>
      <c r="H285" s="9">
        <v>20700</v>
      </c>
      <c r="I285" s="9">
        <v>19660</v>
      </c>
      <c r="J285" s="6" t="s">
        <v>726</v>
      </c>
      <c r="K285" s="6" t="s">
        <v>927</v>
      </c>
      <c r="L285" s="6" t="s">
        <v>22</v>
      </c>
    </row>
    <row r="286" spans="1:12" s="10" customFormat="1" ht="16.5">
      <c r="A286" s="6">
        <v>284</v>
      </c>
      <c r="B286" s="6" t="s">
        <v>936</v>
      </c>
      <c r="C286" s="7" t="s">
        <v>937</v>
      </c>
      <c r="D286" s="6" t="s">
        <v>73</v>
      </c>
      <c r="E286" s="6" t="s">
        <v>161</v>
      </c>
      <c r="F286" s="6" t="s">
        <v>1042</v>
      </c>
      <c r="G286" s="8">
        <f>DATE(2015,2,4)</f>
        <v>42039</v>
      </c>
      <c r="H286" s="9">
        <v>17640</v>
      </c>
      <c r="I286" s="9">
        <v>16750</v>
      </c>
      <c r="J286" s="6" t="s">
        <v>726</v>
      </c>
      <c r="K286" s="6" t="s">
        <v>927</v>
      </c>
      <c r="L286" s="6" t="s">
        <v>13</v>
      </c>
    </row>
    <row r="287" spans="1:12" s="10" customFormat="1" ht="16.5">
      <c r="A287" s="6">
        <v>285</v>
      </c>
      <c r="B287" s="6" t="s">
        <v>938</v>
      </c>
      <c r="C287" s="7" t="s">
        <v>939</v>
      </c>
      <c r="D287" s="6" t="s">
        <v>118</v>
      </c>
      <c r="E287" s="6" t="s">
        <v>794</v>
      </c>
      <c r="F287" s="6" t="s">
        <v>1042</v>
      </c>
      <c r="G287" s="8">
        <f>DATE(2014,12,20)</f>
        <v>41993</v>
      </c>
      <c r="H287" s="9">
        <v>11700</v>
      </c>
      <c r="I287" s="9">
        <v>11110</v>
      </c>
      <c r="J287" s="6" t="s">
        <v>726</v>
      </c>
      <c r="K287" s="6" t="s">
        <v>927</v>
      </c>
      <c r="L287" s="6" t="s">
        <v>16</v>
      </c>
    </row>
    <row r="288" spans="1:12" s="10" customFormat="1" ht="16.5">
      <c r="A288" s="6">
        <v>286</v>
      </c>
      <c r="B288" s="6" t="s">
        <v>942</v>
      </c>
      <c r="C288" s="7" t="s">
        <v>943</v>
      </c>
      <c r="D288" s="6" t="s">
        <v>15</v>
      </c>
      <c r="E288" s="6" t="s">
        <v>944</v>
      </c>
      <c r="F288" s="6" t="s">
        <v>1042</v>
      </c>
      <c r="G288" s="8">
        <f>DATE(2014,2,6)</f>
        <v>41676</v>
      </c>
      <c r="H288" s="9">
        <v>17280</v>
      </c>
      <c r="I288" s="9">
        <v>16410</v>
      </c>
      <c r="J288" s="6" t="s">
        <v>940</v>
      </c>
      <c r="K288" s="6" t="s">
        <v>941</v>
      </c>
      <c r="L288" s="6" t="s">
        <v>22</v>
      </c>
    </row>
    <row r="289" spans="8:9" ht="16.5">
      <c r="H289" s="3">
        <f>SUM(H3:H288)</f>
        <v>5337476</v>
      </c>
      <c r="I289" s="3">
        <f>SUM(I3:I288)</f>
        <v>5028850</v>
      </c>
    </row>
  </sheetData>
  <sheetProtection/>
  <mergeCells count="12">
    <mergeCell ref="G1:G2"/>
    <mergeCell ref="H1:H2"/>
    <mergeCell ref="J1:J2"/>
    <mergeCell ref="K1:K2"/>
    <mergeCell ref="L1:L2"/>
    <mergeCell ref="I1:I2"/>
    <mergeCell ref="A1:A2"/>
    <mergeCell ref="B1:B2"/>
    <mergeCell ref="C1:C2"/>
    <mergeCell ref="D1:D2"/>
    <mergeCell ref="E1:E2"/>
    <mergeCell ref="F1:F2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nabobae</dc:creator>
  <cp:keywords/>
  <dc:description/>
  <cp:lastModifiedBy>민보람</cp:lastModifiedBy>
  <cp:lastPrinted>2015-08-28T00:43:47Z</cp:lastPrinted>
  <dcterms:created xsi:type="dcterms:W3CDTF">2014-04-22T09:16:29Z</dcterms:created>
  <dcterms:modified xsi:type="dcterms:W3CDTF">2015-10-08T06:33:29Z</dcterms:modified>
  <cp:category/>
  <cp:version/>
  <cp:contentType/>
  <cp:contentStatus/>
</cp:coreProperties>
</file>